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hamburgwasser.sharepoint.com/teams/TMKMFA-Faulbehlter/Freigegebene Dokumente/02 IPA Vorbereitung u. Ausschreibung/Vergabeunterlagen/Final/Vergabepaket Planer/Veröffentlichung - TNW/"/>
    </mc:Choice>
  </mc:AlternateContent>
  <xr:revisionPtr revIDLastSave="677" documentId="13_ncr:1_{1B921BCE-F2FB-44F5-A433-A50298BFB5A4}" xr6:coauthVersionLast="47" xr6:coauthVersionMax="47" xr10:uidLastSave="{59618413-1B92-4614-9FB8-85DA4E04F0EC}"/>
  <bookViews>
    <workbookView xWindow="-120" yWindow="-120" windowWidth="29040" windowHeight="15720" xr2:uid="{00000000-000D-0000-FFFF-FFFF00000000}"/>
  </bookViews>
  <sheets>
    <sheet name="Auswahl- und Referenzbogen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7" i="2" l="1"/>
  <c r="G115" i="2"/>
  <c r="G53" i="2" l="1"/>
  <c r="G52" i="2"/>
  <c r="G51" i="2"/>
  <c r="G28" i="2"/>
  <c r="G27" i="2"/>
  <c r="G26" i="2"/>
  <c r="G29" i="2"/>
  <c r="G54" i="2"/>
  <c r="G79" i="2"/>
  <c r="G144" i="2"/>
  <c r="G143" i="2"/>
  <c r="G70" i="2"/>
  <c r="G69" i="2"/>
  <c r="G68" i="2"/>
  <c r="G67" i="2"/>
  <c r="G66" i="2"/>
  <c r="G65" i="2"/>
  <c r="G45" i="2"/>
  <c r="G44" i="2"/>
  <c r="G43" i="2"/>
  <c r="G42" i="2"/>
  <c r="G41" i="2"/>
  <c r="G40" i="2"/>
  <c r="G130" i="2"/>
  <c r="G129" i="2"/>
  <c r="G128" i="2"/>
  <c r="G112" i="2"/>
  <c r="G111" i="2"/>
  <c r="G110" i="2"/>
  <c r="G24" i="2"/>
  <c r="G23" i="2"/>
  <c r="G22" i="2"/>
  <c r="G49" i="2"/>
  <c r="G48" i="2"/>
  <c r="G47" i="2"/>
  <c r="G74" i="2"/>
  <c r="G73" i="2"/>
  <c r="G72" i="2"/>
  <c r="G93" i="2"/>
  <c r="G94" i="2"/>
  <c r="G39" i="2" l="1"/>
  <c r="H39" i="2" s="1"/>
  <c r="G64" i="2"/>
  <c r="H64" i="2" s="1"/>
  <c r="G108" i="2" l="1"/>
  <c r="G126" i="2"/>
  <c r="G90" i="2"/>
  <c r="G96" i="2"/>
  <c r="G95" i="2" s="1"/>
  <c r="G78" i="2"/>
  <c r="G77" i="2"/>
  <c r="G76" i="2"/>
  <c r="G50" i="2"/>
  <c r="G46" i="2"/>
  <c r="G20" i="2"/>
  <c r="G19" i="2"/>
  <c r="G18" i="2"/>
  <c r="G17" i="2"/>
  <c r="G16" i="2"/>
  <c r="G15" i="2"/>
  <c r="G14" i="2" l="1"/>
  <c r="H14" i="2" s="1"/>
  <c r="G75" i="2"/>
  <c r="G71" i="2"/>
  <c r="I137" i="2" l="1"/>
  <c r="I119" i="2"/>
  <c r="I101" i="2"/>
  <c r="J14" i="2"/>
  <c r="J157" i="2"/>
  <c r="J151" i="2"/>
  <c r="J144" i="2"/>
  <c r="J143" i="2"/>
  <c r="G142" i="2"/>
  <c r="J142" i="2" s="1"/>
  <c r="G133" i="2"/>
  <c r="H133" i="2" s="1"/>
  <c r="J133" i="2" s="1"/>
  <c r="G132" i="2"/>
  <c r="G131" i="2" s="1"/>
  <c r="H131" i="2" s="1"/>
  <c r="J131" i="2" s="1"/>
  <c r="G125" i="2"/>
  <c r="H125" i="2" s="1"/>
  <c r="J125" i="2" s="1"/>
  <c r="H115" i="2"/>
  <c r="J115" i="2" s="1"/>
  <c r="G114" i="2"/>
  <c r="G113" i="2" s="1"/>
  <c r="H113" i="2" s="1"/>
  <c r="J113" i="2" s="1"/>
  <c r="G107" i="2"/>
  <c r="H107" i="2" s="1"/>
  <c r="J107" i="2" s="1"/>
  <c r="G92" i="2"/>
  <c r="G89" i="2"/>
  <c r="H79" i="2"/>
  <c r="J79" i="2" s="1"/>
  <c r="H75" i="2"/>
  <c r="J75" i="2" s="1"/>
  <c r="H71" i="2"/>
  <c r="J71" i="2" s="1"/>
  <c r="J64" i="2"/>
  <c r="H54" i="2"/>
  <c r="J54" i="2" s="1"/>
  <c r="H50" i="2"/>
  <c r="J50" i="2" s="1"/>
  <c r="H46" i="2"/>
  <c r="J46" i="2" s="1"/>
  <c r="J39" i="2"/>
  <c r="H29" i="2"/>
  <c r="J29" i="2" s="1"/>
  <c r="G25" i="2"/>
  <c r="H25" i="2" s="1"/>
  <c r="J25" i="2" s="1"/>
  <c r="G21" i="2"/>
  <c r="H21" i="2" s="1"/>
  <c r="J21" i="2" s="1"/>
  <c r="H97" i="2" l="1"/>
  <c r="J97" i="2" s="1"/>
  <c r="J145" i="2"/>
  <c r="J146" i="2" s="1"/>
  <c r="J57" i="2"/>
  <c r="J58" i="2" s="1"/>
  <c r="J82" i="2"/>
  <c r="J83" i="2" s="1"/>
  <c r="H95" i="2"/>
  <c r="J95" i="2" s="1"/>
  <c r="J32" i="2"/>
  <c r="J33" i="2" s="1"/>
  <c r="H89" i="2"/>
  <c r="J89" i="2" s="1"/>
  <c r="G109" i="2"/>
  <c r="H109" i="2" s="1"/>
  <c r="J109" i="2" s="1"/>
  <c r="G91" i="2"/>
  <c r="H91" i="2" s="1"/>
  <c r="J91" i="2" s="1"/>
  <c r="G127" i="2"/>
  <c r="H127" i="2" l="1"/>
  <c r="J127" i="2" s="1"/>
  <c r="J136" i="2" s="1"/>
  <c r="J137" i="2" s="1"/>
  <c r="J100" i="2"/>
  <c r="J101" i="2" s="1"/>
  <c r="J118" i="2"/>
  <c r="J119" i="2" s="1"/>
  <c r="J138" i="2" l="1"/>
  <c r="J159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tc={9921E785-CC03-4555-8ECB-BCE38C054028}</author>
  </authors>
  <commentList>
    <comment ref="A2" authorId="0" shapeId="0" xr:uid="{9921E785-CC03-4555-8ECB-BCE38C05402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Vergabenummer anpassen
Antwort:
    erledigt</t>
      </text>
    </comment>
  </commentList>
</comments>
</file>

<file path=xl/sharedStrings.xml><?xml version="1.0" encoding="utf-8"?>
<sst xmlns="http://schemas.openxmlformats.org/spreadsheetml/2006/main" count="382" uniqueCount="197">
  <si>
    <t>HAMBURG WASSER | Hamburger Stadtentwässerung AöR</t>
  </si>
  <si>
    <t>VV 112/26 | Klärwerk Köhlbrandhöft, Neubau Faulbehälter | Generalplanung</t>
  </si>
  <si>
    <t>Auswahl- und Referenzbogen</t>
  </si>
  <si>
    <t xml:space="preserve">Hinweis: Eine Referenz kann mehrere Unterkriterien erfüllen. Maximal drei Referenzen werden gewertet. Gelbe Felder sind vom Bewerber auszufüllen; orange Felder sind ausschließlich durch die Vergabestelle zu bewerten. Diese Excel-Datei ist zusätzlich in pdf-Format abzugeben.
Die erreichte Punktzahl eines Unterpunkts wird immer auf eine Wertung von max. 5 umgerechnet. Beispiel: 3 Punkte in 2.3 ergibt eine Wertung von 5, die anschließend gewichtet wird. </t>
  </si>
  <si>
    <t>Bewerber / Bewerbergemeinschaft:</t>
  </si>
  <si>
    <t>Hauptkriterium</t>
  </si>
  <si>
    <t>Unterkriterium</t>
  </si>
  <si>
    <t>Referenz / Unterpunkt</t>
  </si>
  <si>
    <t>Bewerberangabe</t>
  </si>
  <si>
    <t>Eingabe / Auswahl</t>
  </si>
  <si>
    <t>Maßstab / Skala</t>
  </si>
  <si>
    <t>Punkte</t>
  </si>
  <si>
    <t>Wertung</t>
  </si>
  <si>
    <t>Gewichtung</t>
  </si>
  <si>
    <t>gewichtete Wertung</t>
  </si>
  <si>
    <t>Anmerkung / Anlagenverweis</t>
  </si>
  <si>
    <t>1 Referenzen zu vergleichbaren Projekten - Gewichtung 50%</t>
  </si>
  <si>
    <t>Referenzen Objektplanung Ingenieurbauwerke (inkl. Techn. Ausrüstung)
(max. 3)</t>
  </si>
  <si>
    <t>Referenz 1 - Objektplanung Ingenieurbauwerke (inkl. Techn. Ausrüstung)</t>
  </si>
  <si>
    <t>Projektdaten</t>
  </si>
  <si>
    <t>Referenz 1</t>
  </si>
  <si>
    <t>Projekttitel</t>
  </si>
  <si>
    <t>Auftraggeber, Anschrift, Ansprechpartner, Telefon/E-Mail</t>
  </si>
  <si>
    <t>Leistungszeitraum und Abnahme der letzten Bauleistung</t>
  </si>
  <si>
    <t>Erbrachte Leistungen</t>
  </si>
  <si>
    <t>Summe der nachfolgenden Leistungsmerkmale</t>
  </si>
  <si>
    <t>Planungsleistungen</t>
  </si>
  <si>
    <t>1.1.1</t>
  </si>
  <si>
    <t>max. 7 Punkte</t>
  </si>
  <si>
    <t>1.1.1.1</t>
  </si>
  <si>
    <t>Neubau eines Niederspannungsraums</t>
  </si>
  <si>
    <t>1 Punkt</t>
  </si>
  <si>
    <t>1.1.1.2</t>
  </si>
  <si>
    <t>Neubau eines Maschinenhauses</t>
  </si>
  <si>
    <t>1.1.1.3</t>
  </si>
  <si>
    <t>Faulbehälter &gt; 4.000 m³, &lt; 7.000 m³</t>
  </si>
  <si>
    <t>2 Punkte</t>
  </si>
  <si>
    <t>1.1.1.4</t>
  </si>
  <si>
    <t>Faulbehälter &gt; 7.000 m³</t>
  </si>
  <si>
    <t>3 Punkte</t>
  </si>
  <si>
    <t>1.1.1.5</t>
  </si>
  <si>
    <t xml:space="preserve">Ausrüstung eines Schlammpumpwerks </t>
  </si>
  <si>
    <t>1.1.1.6</t>
  </si>
  <si>
    <t>Faulschlammmischer</t>
  </si>
  <si>
    <t>Planung Baugrubenverbau</t>
  </si>
  <si>
    <t>1.1.2</t>
  </si>
  <si>
    <t>max. 4 Punkte</t>
  </si>
  <si>
    <t>1.1.2.1</t>
  </si>
  <si>
    <t>Baugrubentiefe größer 7 m</t>
  </si>
  <si>
    <t>1.1.2.2</t>
  </si>
  <si>
    <t xml:space="preserve">Verbau mit ausgesteifter Spundwandkonstruktion  </t>
  </si>
  <si>
    <t>1.1.2.3</t>
  </si>
  <si>
    <t xml:space="preserve">Verbau mit Bohrpfahlwänden </t>
  </si>
  <si>
    <t>Sonstige im Projekt erbrachte Leistungen</t>
  </si>
  <si>
    <t>1.1.3</t>
  </si>
  <si>
    <t>max. 3 Punkte</t>
  </si>
  <si>
    <t>1.1.3.1</t>
  </si>
  <si>
    <t>Planung und Abstimmung an einem 3D-Modell</t>
  </si>
  <si>
    <t>1.1.3.2</t>
  </si>
  <si>
    <t>Örtliche Bauüberwachung</t>
  </si>
  <si>
    <t>1.1.3.3</t>
  </si>
  <si>
    <t>berücksichtigung von Ex-Schutz Anforderungen Zone 1</t>
  </si>
  <si>
    <t xml:space="preserve">Anrechenbare Kosten </t>
  </si>
  <si>
    <t>1.1.4</t>
  </si>
  <si>
    <t>Anrechenbare Kosten für erbrachte Planungsleistungen (netto)</t>
  </si>
  <si>
    <t>Referenzschreiben / Auftraggeberbestätigung beigefügt</t>
  </si>
  <si>
    <t>Bei Widersprüchen ist die bestätigte Angabe des Referenzgebers maßgeblich.</t>
  </si>
  <si>
    <t>Hier Dateiname für Kurzbeschreibung / ergänzendes Projektblatt angeben</t>
  </si>
  <si>
    <t>max. 5 DIN-A4-Seiten je Referenz</t>
  </si>
  <si>
    <t>Zwischenwertung Referenz 1</t>
  </si>
  <si>
    <t>max. 5 Punkte</t>
  </si>
  <si>
    <t>Gewichtete Zwischenwertung Referenz 1</t>
  </si>
  <si>
    <t>Referenz 2 - Objektplanung Ingenieurbauwerke (inkl. Techn. Ausrüstung)</t>
  </si>
  <si>
    <t>Referenz 2</t>
  </si>
  <si>
    <t>1.2.1</t>
  </si>
  <si>
    <t>1.2.1.1</t>
  </si>
  <si>
    <t>1.2.1.2</t>
  </si>
  <si>
    <t>1.2.1.3</t>
  </si>
  <si>
    <t>1.2.1.4</t>
  </si>
  <si>
    <t>1.2.1.5</t>
  </si>
  <si>
    <t>1.2.1.6</t>
  </si>
  <si>
    <t>1.2.2</t>
  </si>
  <si>
    <t>1.2.2.1</t>
  </si>
  <si>
    <t>1.2.2.2</t>
  </si>
  <si>
    <t>1.2.2.3</t>
  </si>
  <si>
    <t>1.2.3</t>
  </si>
  <si>
    <t>1.2.3.1</t>
  </si>
  <si>
    <t>1.2.3.2</t>
  </si>
  <si>
    <t>1.2.3.3</t>
  </si>
  <si>
    <t>1.2.4</t>
  </si>
  <si>
    <t>Zwischenwertung Referenz 2</t>
  </si>
  <si>
    <t xml:space="preserve">Gewichtete Zwischenwertung Referenz 2 </t>
  </si>
  <si>
    <t>Referenz 3 - Objektplanung Ingenieurbauwerke (inkl. Techn. Ausrüstung)</t>
  </si>
  <si>
    <t>Referenz 3</t>
  </si>
  <si>
    <t>1.3.1</t>
  </si>
  <si>
    <t>1.3.1.1</t>
  </si>
  <si>
    <t>1.3.1.2</t>
  </si>
  <si>
    <t>1.3.1.3</t>
  </si>
  <si>
    <t>1.3.1.4</t>
  </si>
  <si>
    <t>1.3.1.5</t>
  </si>
  <si>
    <t>1.3.1.6</t>
  </si>
  <si>
    <t>1.3.2</t>
  </si>
  <si>
    <t>1.3.2.1</t>
  </si>
  <si>
    <t>1.3.2.2</t>
  </si>
  <si>
    <t>1.3.2.3</t>
  </si>
  <si>
    <t>1.3.3</t>
  </si>
  <si>
    <t>1.3.3.1</t>
  </si>
  <si>
    <t>1.3.3.2</t>
  </si>
  <si>
    <t>1.3.3.3</t>
  </si>
  <si>
    <t>1.3.4</t>
  </si>
  <si>
    <t xml:space="preserve">Zwischenwertung Referenz 3 </t>
  </si>
  <si>
    <t>Gewichtete Zwischenwertung Referenz 3</t>
  </si>
  <si>
    <t>Referenzen Tragwerksplanung
(max. 3)</t>
  </si>
  <si>
    <t>Referenz 4 – Tragwerksplanung</t>
  </si>
  <si>
    <t>Referenz 4</t>
  </si>
  <si>
    <t>Bestandteil der Tragwerksplanng</t>
  </si>
  <si>
    <r>
      <t>max. 5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Punkte</t>
    </r>
  </si>
  <si>
    <t>1.4.1</t>
  </si>
  <si>
    <t>Bestandteil Planungsinhalt</t>
  </si>
  <si>
    <t>Massivbau = 1 | Spannbetonbau = 2 | Silo- und Behälterbau in Spannbetonbauweise für Feststoffe = 3 | Silo- und Behälterbau in Spannbetonbauweise für Flüssigkeiten = 4 | Faulbehälter in Spannbetonbauweise = 5</t>
  </si>
  <si>
    <t>Bemessung Baugrubenverbau</t>
  </si>
  <si>
    <t>1.4.2</t>
  </si>
  <si>
    <r>
      <t>max. 4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Punkte</t>
    </r>
  </si>
  <si>
    <t>1.4.2.1</t>
  </si>
  <si>
    <t>1.4.2.2</t>
  </si>
  <si>
    <t>1.4.2.3</t>
  </si>
  <si>
    <t>Bemessung von Pfahlgründung</t>
  </si>
  <si>
    <t>1.4.3</t>
  </si>
  <si>
    <t>keine = 0 | Mikropfähle = 3 | Bohrpfähle = 5</t>
  </si>
  <si>
    <t>1.4.4</t>
  </si>
  <si>
    <t>Anrechenbare Kosten für erbrachte TWP-Leistungen (netto)</t>
  </si>
  <si>
    <r>
      <t xml:space="preserve">&lt; 10.000.000 € = 0 | 10.000.001 € - 15.000.000 € = 1 | 15.000.001 € - 20.000.000 € = 2 | 20.000.001 € - 25.000.000 € = 3 | 25.000.001 € - 35.000.000 € = 4 | </t>
    </r>
    <r>
      <rPr>
        <sz val="9"/>
        <rFont val="Aptos Narrow"/>
        <family val="2"/>
      </rPr>
      <t>≥</t>
    </r>
    <r>
      <rPr>
        <sz val="9"/>
        <rFont val="Arial"/>
        <family val="2"/>
      </rPr>
      <t xml:space="preserve"> 35.000.001 € = 5</t>
    </r>
  </si>
  <si>
    <t xml:space="preserve"> Zwischenwertung Referenz 4</t>
  </si>
  <si>
    <t xml:space="preserve">Gewichtete Zwischenwertung Referenz 4 </t>
  </si>
  <si>
    <t>Referenz 5 – Tragwerksplanung</t>
  </si>
  <si>
    <t>Referenz 5</t>
  </si>
  <si>
    <t>1.5.1</t>
  </si>
  <si>
    <t>1.5.2</t>
  </si>
  <si>
    <t>1.5.2.1</t>
  </si>
  <si>
    <t>1.5.2.2</t>
  </si>
  <si>
    <t>1.5.2.3</t>
  </si>
  <si>
    <t>1.5.3</t>
  </si>
  <si>
    <t>1.5.4</t>
  </si>
  <si>
    <t>&lt; 10.000.000 € = 0 | 10.000.001 € - 15.000.000 € = 1 | 15.000.001 € - 20.000.000 € = 2 | 20.000.001 € - 25.000.000 € = 3 | 25.000.001 € - 35.000.000 € = 4 | &gt; 35.000.001 € = 5</t>
  </si>
  <si>
    <t xml:space="preserve"> Zwischenwertung Referenz 5</t>
  </si>
  <si>
    <t>Gewichtete Zwischenwertung Referenz 5</t>
  </si>
  <si>
    <t xml:space="preserve">Referenz 6 – Tragwerksplanung </t>
  </si>
  <si>
    <t>Referenz 6</t>
  </si>
  <si>
    <t>1.6.1</t>
  </si>
  <si>
    <t>1.6.2</t>
  </si>
  <si>
    <t>1.6.2.1</t>
  </si>
  <si>
    <t>1.6.2.2</t>
  </si>
  <si>
    <t>1.6.2.3</t>
  </si>
  <si>
    <t>1.6.3</t>
  </si>
  <si>
    <t>1.6.4</t>
  </si>
  <si>
    <t xml:space="preserve"> Zwischenwertung Referenz 6</t>
  </si>
  <si>
    <t>Gewichtete Zwischenwertung Referenz 6</t>
  </si>
  <si>
    <t>Gewichtete Zwischenwertung Referenzen 1 bis 6</t>
  </si>
  <si>
    <t>max. gewichtete Wertung: 2,50</t>
  </si>
  <si>
    <t>Hinweis: Die Bewertung setzt voraus, dass die jeweilige Referenz die in Bekanntmachung und Formblatt 02 festgelegten Mindestbedingungen erfüllt.</t>
  </si>
  <si>
    <t>2 Personalzusammensetzung und Firmeneigenschaften – Gewichtung 30 %</t>
  </si>
  <si>
    <t>Personal /
Unternehmen</t>
  </si>
  <si>
    <t>Beschäftigte</t>
  </si>
  <si>
    <t>2.1</t>
  </si>
  <si>
    <t>Anzahl Ingenieure (VZÄ)</t>
  </si>
  <si>
    <t>2.2</t>
  </si>
  <si>
    <t>&lt; 3 = 0 | 3 = 1 | 4 = 2 | 5 = 3 |6 = 4 | ab 7 = 5 Punkte</t>
  </si>
  <si>
    <t>2.3</t>
  </si>
  <si>
    <t>Anzahl Statiker/Tragwerksplaner</t>
  </si>
  <si>
    <t>&lt; 2 = 0 | 2–4 = 1 | 5-6 = 2 | 7-8 = 3 | 9-10 = 4 | ab 11 = 5 Punkte</t>
  </si>
  <si>
    <t>Zwischenwertung Personalzusammensetzung und Firmeneigenschaften</t>
  </si>
  <si>
    <t>Gewichtete Zwischenwertung Personalzusammensetzung und Firmeneigenschaften</t>
  </si>
  <si>
    <t>max. gewichtete Wertung: 1,50</t>
  </si>
  <si>
    <t>3 Erfahrung mit BIM – Gewichtung 10 %</t>
  </si>
  <si>
    <t>BIM</t>
  </si>
  <si>
    <t>Kurzbeschreibung</t>
  </si>
  <si>
    <t>Angaben zu den Projekten inkl. Angabe Ansprechpartner, BIM-Anwendungsfälle, eingesetzte Software, erbrachte Leistungen, eigene Rolle, Angaben zu BIM-bezogenen Qualifikationen, Weiterbildungen und Zertifizierungen für das vorgesehene Personal</t>
  </si>
  <si>
    <t>Bewertungsmaßstab</t>
  </si>
  <si>
    <t xml:space="preserve">0 Punkte =	Keine oder nicht bewertbare BIM-Erfahrung
1 Punkte =	Erste, punktuelle BIM-Erfahrung in untergeordneter Rolle
2 Punkte =	Nachgewiesene BIM-Erfahrung mit aktiver Mitwirkung in mindestens einem Projekt
3 Punkte =	Fundierte BIM-Erfahrung in vergleichbaren Projekten einschließlich Koordinations- oder Modellprüfungsleistungen
4 Punkte =	Umfangreiche BIM-Erfahrung in mehreren vergleichbaren Projekten mit verantwortlicher Rolle und qualifiziertem Personal
5 Punkte =	Besonders umfangreiche, einschlägige BIM-Erfahrung in mehreren komplexen Projekten mit zentraler oder federführender Rolle
</t>
  </si>
  <si>
    <t>Bewertung durch die Vergabestelle</t>
  </si>
  <si>
    <t>max. gewichtete Wertung: 0,50</t>
  </si>
  <si>
    <t>4 Erfahrung mit frühzeitiger Projekteinbindung – Gewichtung 10 %</t>
  </si>
  <si>
    <t>Frühzeitige
Einbindung</t>
  </si>
  <si>
    <t>Angaben zum Projekt, Vertrags-/Abwicklungsmodell, Zeitpunkt der Einbindung, Aufgaben und Beitrag zum Planungsprozess</t>
  </si>
  <si>
    <t>0 Punkte: keine nachgewiesene frühzeitige Einbindung bauausführender Unternehmen
1 Punkt: punktuelle Einbindung ab Lph 5 oder vergleichbar
2 Punkte: punktuelle Einbindung ab Lph 3/4 oder vergleichbar
3 Punkte: regelmäßige Einbindung ab Lph 3 oder vergleichbar
4 Punkte: umfassende und strukturierte Einbindung ab Lph 2/3 oder vergleichbar
5 Punkte: umfassende, strukturierte und kontinuierliche Einbindung bereits ab Lph 2 oder vergleichbar; Beiträge der Bauunternehmen werden systematisch in die Planung einbezogen</t>
  </si>
  <si>
    <t>GESAMTWERTUNG (maximal 5,00 Punkte)</t>
  </si>
  <si>
    <t>Summe</t>
  </si>
  <si>
    <t>Rangfolge nach absteigender Gesamtwertung</t>
  </si>
  <si>
    <t>Legende: Hellblau = Hinweise | Gelb = Bewerberangabe | Orange = Wertung durch Vergabestelle | Blau = rechnerisches Ergebnis</t>
  </si>
  <si>
    <t>Bei widersprüchlichen Angaben zwischen Eigenerklärung und Referenzbestätigung ist die Angabe des Referenzgebers maßgeblich. Die Vergabestelle darf Referenzgeber kontaktieren.</t>
  </si>
  <si>
    <t>Dokumentenrang: Auswahl- und Wertungsregeln werden ausschließlich in diesem Formblatt 04 geregelt; Eignungsmindestanforderungen stehen in Bekanntmachung und Formblatt 02.</t>
  </si>
  <si>
    <r>
      <t>Konstrukteure Erstellung 3D-Modelle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(rvt, Inventor, vergleichbar)</t>
    </r>
  </si>
  <si>
    <t>Berücksichtigung von Ex-Schutz Anforderungen Zone 1</t>
  </si>
  <si>
    <r>
      <t xml:space="preserve">&lt; 5.000.000 € = 0 | 5.000.001 € - 10.000.000 € = 1 | 10.000.001 € - 25.000.000 € = 2 | 25.000.001 € - 50.000.000 € = 3 | 50.000.001 € - 75.000.000 € = 4 | </t>
    </r>
    <r>
      <rPr>
        <sz val="9"/>
        <rFont val="Aptos Narrow"/>
        <family val="2"/>
      </rPr>
      <t>≥</t>
    </r>
    <r>
      <rPr>
        <sz val="9"/>
        <rFont val="Arial"/>
        <family val="2"/>
      </rPr>
      <t xml:space="preserve"> 75.000.001 € = 5</t>
    </r>
  </si>
  <si>
    <r>
      <t xml:space="preserve">&lt; 5.000.000 € = 0 | 5.001.000 € - 10.000.000 € = 1 | 10.000.001 € - 25.000.000 € = 2 | 25.000.001 € - 50.000.000 € = 3 | 50.000.001 € - 75.000.000 € = 4 | </t>
    </r>
    <r>
      <rPr>
        <sz val="9"/>
        <rFont val="Aptos Narrow"/>
        <family val="2"/>
      </rPr>
      <t>≥</t>
    </r>
    <r>
      <rPr>
        <sz val="9"/>
        <rFont val="Arial"/>
        <family val="2"/>
      </rPr>
      <t xml:space="preserve"> 75.000.001 € = 5</t>
    </r>
  </si>
  <si>
    <t>Referenzzeitraum: Objektplanung Ingenieurbauwerke (inkl. Techn. Ausrüstung) längstens fünfzehn Jahre (2011–2026); Tragwerksplanung längstens zehn Jahre (2016–2026); Ergänzende Projektunterlagen: maximal fünf DIN-A4-Seiten je Referenz.</t>
  </si>
  <si>
    <t xml:space="preserve"> 20–24 = 1 | 25-29 = 2 | 30-34 = 3 | 35-41 = 4 | ab 42 = 5 Punkte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</si>
</sst>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0.0"/>
  </numFmts>
  <fonts count="22">
    <font>
      <sz val="11"/>
      <name val="Carlito"/>
    </font>
    <font>
      <sz val="9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color rgb="FF3F3F3F"/>
      <name val="Arial"/>
      <family val="2"/>
    </font>
    <font>
      <b/>
      <sz val="9"/>
      <color rgb="FF3F3F3F"/>
      <name val="Arial"/>
      <family val="2"/>
    </font>
    <font>
      <b/>
      <sz val="9"/>
      <color rgb="FF000000"/>
      <name val="Arial"/>
      <family val="2"/>
    </font>
    <font>
      <sz val="11"/>
      <name val="Carlito"/>
    </font>
    <font>
      <b/>
      <sz val="10"/>
      <color theme="0"/>
      <name val="Arial"/>
      <family val="2"/>
    </font>
    <font>
      <i/>
      <sz val="9"/>
      <color rgb="FF3F3F3F"/>
      <name val="Arial"/>
      <family val="2"/>
    </font>
    <font>
      <i/>
      <sz val="11"/>
      <name val="Carlito"/>
    </font>
    <font>
      <b/>
      <sz val="10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sz val="11"/>
      <color theme="0"/>
      <name val="Carlito"/>
    </font>
    <font>
      <sz val="9"/>
      <color rgb="FFFF0000"/>
      <name val="Arial"/>
      <family val="2"/>
    </font>
    <font>
      <sz val="9"/>
      <color theme="1"/>
      <name val="Arial"/>
      <family val="2"/>
    </font>
    <font>
      <i/>
      <sz val="9"/>
      <color rgb="FFFF0000"/>
      <name val="Arial"/>
      <family val="2"/>
    </font>
    <font>
      <sz val="9"/>
      <name val="Aptos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3F3F3F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rgb="FFD9D9D9"/>
      </patternFill>
    </fill>
    <fill>
      <patternFill patternType="solid">
        <fgColor rgb="FFF2F2F2"/>
      </patternFill>
    </fill>
    <fill>
      <patternFill patternType="solid">
        <fgColor rgb="FFF4B183"/>
      </patternFill>
    </fill>
    <fill>
      <patternFill patternType="solid">
        <fgColor rgb="FF2E74B5"/>
      </patternFill>
    </fill>
    <fill>
      <patternFill patternType="solid">
        <fgColor rgb="FFD9EAF7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/>
      <bottom/>
      <diagonal/>
    </border>
    <border>
      <left/>
      <right/>
      <top/>
      <bottom style="thin">
        <color rgb="FFA6A6A6"/>
      </bottom>
      <diagonal/>
    </border>
  </borders>
  <cellStyleXfs count="4">
    <xf numFmtId="0" fontId="0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13">
    <xf numFmtId="0" fontId="0" fillId="0" borderId="0" xfId="0"/>
    <xf numFmtId="0" fontId="1" fillId="0" borderId="1" xfId="1" applyFont="1" applyBorder="1" applyAlignment="1">
      <alignment vertical="center" wrapText="1"/>
    </xf>
    <xf numFmtId="0" fontId="1" fillId="0" borderId="1" xfId="1" applyFont="1" applyBorder="1" applyAlignment="1">
      <alignment horizontal="center" vertical="center" wrapText="1"/>
    </xf>
    <xf numFmtId="9" fontId="1" fillId="0" borderId="1" xfId="1" applyNumberFormat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vertical="center" wrapText="1"/>
    </xf>
    <xf numFmtId="9" fontId="4" fillId="3" borderId="1" xfId="1" applyNumberFormat="1" applyFont="1" applyFill="1" applyBorder="1" applyAlignment="1">
      <alignment horizontal="center" vertical="center" wrapText="1"/>
    </xf>
    <xf numFmtId="0" fontId="5" fillId="7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2" fillId="8" borderId="1" xfId="1" applyFont="1" applyFill="1" applyBorder="1" applyAlignment="1">
      <alignment horizontal="left" vertical="center" wrapText="1"/>
    </xf>
    <xf numFmtId="0" fontId="2" fillId="8" borderId="1" xfId="1" applyFont="1" applyFill="1" applyBorder="1" applyAlignment="1">
      <alignment horizontal="center" vertical="center" wrapText="1"/>
    </xf>
    <xf numFmtId="9" fontId="2" fillId="8" borderId="1" xfId="1" applyNumberFormat="1" applyFont="1" applyFill="1" applyBorder="1" applyAlignment="1">
      <alignment horizontal="center" vertical="center" wrapText="1"/>
    </xf>
    <xf numFmtId="2" fontId="2" fillId="8" borderId="1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14" fillId="0" borderId="1" xfId="1" applyFont="1" applyBorder="1" applyAlignment="1">
      <alignment vertic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left" vertical="center" wrapText="1"/>
    </xf>
    <xf numFmtId="0" fontId="15" fillId="6" borderId="1" xfId="1" applyFont="1" applyFill="1" applyBorder="1" applyAlignment="1">
      <alignment horizontal="left" vertical="center" wrapText="1"/>
    </xf>
    <xf numFmtId="0" fontId="15" fillId="6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left" vertical="center" wrapText="1"/>
    </xf>
    <xf numFmtId="0" fontId="17" fillId="0" borderId="0" xfId="0" applyFont="1"/>
    <xf numFmtId="0" fontId="10" fillId="5" borderId="1" xfId="1" applyFont="1" applyFill="1" applyBorder="1" applyAlignment="1">
      <alignment horizontal="center" vertical="center" wrapText="1"/>
    </xf>
    <xf numFmtId="49" fontId="1" fillId="0" borderId="1" xfId="1" applyNumberFormat="1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49" fontId="14" fillId="0" borderId="1" xfId="1" applyNumberFormat="1" applyFont="1" applyBorder="1" applyAlignment="1">
      <alignment vertical="center" wrapText="1"/>
    </xf>
    <xf numFmtId="0" fontId="19" fillId="0" borderId="1" xfId="1" applyFont="1" applyBorder="1" applyAlignment="1">
      <alignment horizontal="center" vertical="center" wrapText="1"/>
    </xf>
    <xf numFmtId="9" fontId="19" fillId="0" borderId="1" xfId="1" applyNumberFormat="1" applyFont="1" applyBorder="1" applyAlignment="1">
      <alignment horizontal="center" vertical="center" wrapText="1"/>
    </xf>
    <xf numFmtId="0" fontId="15" fillId="9" borderId="1" xfId="1" applyFont="1" applyFill="1" applyBorder="1" applyAlignment="1">
      <alignment horizontal="left" vertical="center" wrapText="1"/>
    </xf>
    <xf numFmtId="2" fontId="15" fillId="9" borderId="1" xfId="1" applyNumberFormat="1" applyFont="1" applyFill="1" applyBorder="1" applyAlignment="1">
      <alignment horizontal="center" vertical="center" wrapText="1"/>
    </xf>
    <xf numFmtId="9" fontId="15" fillId="9" borderId="1" xfId="1" applyNumberFormat="1" applyFont="1" applyFill="1" applyBorder="1" applyAlignment="1">
      <alignment horizontal="center" vertical="center" wrapText="1"/>
    </xf>
    <xf numFmtId="2" fontId="1" fillId="0" borderId="1" xfId="1" applyNumberFormat="1" applyFont="1" applyBorder="1" applyAlignment="1">
      <alignment horizontal="center" vertical="center" wrapText="1"/>
    </xf>
    <xf numFmtId="0" fontId="14" fillId="0" borderId="1" xfId="1" quotePrefix="1" applyFont="1" applyBorder="1" applyAlignment="1">
      <alignment vertical="center" wrapText="1"/>
    </xf>
    <xf numFmtId="9" fontId="15" fillId="6" borderId="1" xfId="1" applyNumberFormat="1" applyFont="1" applyFill="1" applyBorder="1" applyAlignment="1">
      <alignment horizontal="center" vertical="center" wrapText="1"/>
    </xf>
    <xf numFmtId="165" fontId="15" fillId="6" borderId="1" xfId="3" applyNumberFormat="1" applyFont="1" applyFill="1" applyBorder="1" applyAlignment="1">
      <alignment horizontal="center" vertical="center" wrapText="1"/>
    </xf>
    <xf numFmtId="166" fontId="15" fillId="6" borderId="1" xfId="1" applyNumberFormat="1" applyFont="1" applyFill="1" applyBorder="1" applyAlignment="1">
      <alignment horizontal="center" vertical="center" wrapText="1"/>
    </xf>
    <xf numFmtId="0" fontId="14" fillId="0" borderId="7" xfId="1" applyFont="1" applyBorder="1" applyAlignment="1">
      <alignment vertical="center" wrapText="1"/>
    </xf>
    <xf numFmtId="14" fontId="14" fillId="0" borderId="1" xfId="1" quotePrefix="1" applyNumberFormat="1" applyFont="1" applyBorder="1" applyAlignment="1">
      <alignment vertical="center" wrapText="1"/>
    </xf>
    <xf numFmtId="0" fontId="14" fillId="11" borderId="1" xfId="1" applyFont="1" applyFill="1" applyBorder="1" applyAlignment="1">
      <alignment vertical="center" wrapText="1"/>
    </xf>
    <xf numFmtId="0" fontId="14" fillId="11" borderId="1" xfId="1" applyFont="1" applyFill="1" applyBorder="1" applyAlignment="1">
      <alignment horizontal="left" vertical="center" wrapText="1"/>
    </xf>
    <xf numFmtId="0" fontId="15" fillId="11" borderId="1" xfId="1" applyFont="1" applyFill="1" applyBorder="1" applyAlignment="1">
      <alignment vertical="center" wrapText="1"/>
    </xf>
    <xf numFmtId="0" fontId="14" fillId="11" borderId="1" xfId="1" applyFont="1" applyFill="1" applyBorder="1" applyAlignment="1">
      <alignment horizontal="center" vertical="center" wrapText="1"/>
    </xf>
    <xf numFmtId="0" fontId="14" fillId="11" borderId="6" xfId="1" applyFont="1" applyFill="1" applyBorder="1" applyAlignment="1">
      <alignment vertical="center" wrapText="1"/>
    </xf>
    <xf numFmtId="0" fontId="14" fillId="11" borderId="6" xfId="1" applyFont="1" applyFill="1" applyBorder="1" applyAlignment="1">
      <alignment horizontal="left" vertical="center" wrapText="1"/>
    </xf>
    <xf numFmtId="0" fontId="15" fillId="11" borderId="1" xfId="1" applyFont="1" applyFill="1" applyBorder="1" applyAlignment="1">
      <alignment horizontal="center" vertical="center" wrapText="1"/>
    </xf>
    <xf numFmtId="0" fontId="15" fillId="11" borderId="6" xfId="1" applyFont="1" applyFill="1" applyBorder="1" applyAlignment="1">
      <alignment vertical="center" wrapText="1"/>
    </xf>
    <xf numFmtId="0" fontId="15" fillId="11" borderId="6" xfId="1" applyFont="1" applyFill="1" applyBorder="1" applyAlignment="1">
      <alignment horizontal="left" vertical="center" wrapText="1"/>
    </xf>
    <xf numFmtId="0" fontId="15" fillId="11" borderId="1" xfId="1" applyFont="1" applyFill="1" applyBorder="1" applyAlignment="1">
      <alignment horizontal="left" vertical="center" wrapText="1"/>
    </xf>
    <xf numFmtId="2" fontId="4" fillId="3" borderId="1" xfId="1" applyNumberFormat="1" applyFont="1" applyFill="1" applyBorder="1" applyAlignment="1">
      <alignment horizontal="center" vertical="center" wrapText="1"/>
    </xf>
    <xf numFmtId="0" fontId="10" fillId="0" borderId="0" xfId="1" applyFont="1" applyAlignment="1">
      <alignment vertical="center" wrapText="1"/>
    </xf>
    <xf numFmtId="0" fontId="14" fillId="0" borderId="3" xfId="1" applyFont="1" applyBorder="1" applyAlignment="1">
      <alignment horizontal="left" vertical="center" wrapText="1"/>
    </xf>
    <xf numFmtId="0" fontId="18" fillId="0" borderId="3" xfId="1" applyFont="1" applyBorder="1" applyAlignment="1">
      <alignment horizontal="left" vertical="center" wrapText="1"/>
    </xf>
    <xf numFmtId="0" fontId="14" fillId="4" borderId="1" xfId="1" applyFont="1" applyFill="1" applyBorder="1" applyAlignment="1" applyProtection="1">
      <alignment horizontal="left" vertical="center" wrapText="1"/>
      <protection locked="0"/>
    </xf>
    <xf numFmtId="0" fontId="14" fillId="10" borderId="1" xfId="1" applyFont="1" applyFill="1" applyBorder="1" applyAlignment="1" applyProtection="1">
      <alignment horizontal="left" vertical="center" wrapText="1"/>
      <protection locked="0"/>
    </xf>
    <xf numFmtId="164" fontId="14" fillId="4" borderId="1" xfId="2" applyNumberFormat="1" applyFont="1" applyFill="1" applyBorder="1" applyAlignment="1" applyProtection="1">
      <alignment horizontal="left" vertical="center" wrapText="1"/>
      <protection locked="0"/>
    </xf>
    <xf numFmtId="0" fontId="14" fillId="4" borderId="3" xfId="1" applyFont="1" applyFill="1" applyBorder="1" applyAlignment="1" applyProtection="1">
      <alignment horizontal="left" vertical="center" wrapText="1"/>
      <protection locked="0"/>
    </xf>
    <xf numFmtId="0" fontId="1" fillId="4" borderId="1" xfId="1" applyFont="1" applyFill="1" applyBorder="1" applyAlignment="1" applyProtection="1">
      <alignment horizontal="left" vertical="center" wrapText="1"/>
      <protection locked="0"/>
    </xf>
    <xf numFmtId="49" fontId="14" fillId="4" borderId="1" xfId="1" applyNumberFormat="1" applyFont="1" applyFill="1" applyBorder="1" applyAlignment="1" applyProtection="1">
      <alignment horizontal="left" vertical="center" wrapText="1"/>
      <protection locked="0"/>
    </xf>
    <xf numFmtId="0" fontId="10" fillId="0" borderId="8" xfId="1" applyFont="1" applyBorder="1" applyAlignment="1">
      <alignment horizontal="center" vertical="center" wrapText="1"/>
    </xf>
    <xf numFmtId="0" fontId="10" fillId="10" borderId="8" xfId="1" applyFont="1" applyFill="1" applyBorder="1" applyAlignment="1" applyProtection="1">
      <alignment horizontal="center" vertical="center" wrapText="1"/>
      <protection locked="0"/>
    </xf>
    <xf numFmtId="0" fontId="8" fillId="3" borderId="1" xfId="1" applyFont="1" applyFill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15" fillId="6" borderId="1" xfId="1" applyFont="1" applyFill="1" applyBorder="1" applyAlignment="1">
      <alignment vertical="center" wrapText="1"/>
    </xf>
    <xf numFmtId="0" fontId="15" fillId="6" borderId="2" xfId="1" applyFont="1" applyFill="1" applyBorder="1" applyAlignment="1">
      <alignment vertical="center" wrapText="1"/>
    </xf>
    <xf numFmtId="0" fontId="15" fillId="6" borderId="6" xfId="1" applyFont="1" applyFill="1" applyBorder="1" applyAlignment="1">
      <alignment vertical="center" wrapText="1"/>
    </xf>
    <xf numFmtId="0" fontId="15" fillId="6" borderId="3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vertical="center" wrapText="1"/>
    </xf>
    <xf numFmtId="0" fontId="1" fillId="0" borderId="1" xfId="1" applyFont="1" applyBorder="1" applyAlignment="1">
      <alignment horizontal="left" vertical="center" wrapText="1"/>
    </xf>
    <xf numFmtId="0" fontId="2" fillId="8" borderId="1" xfId="1" applyFont="1" applyFill="1" applyBorder="1" applyAlignment="1">
      <alignment vertical="center" wrapText="1"/>
    </xf>
    <xf numFmtId="0" fontId="2" fillId="8" borderId="1" xfId="1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vertical="center" wrapText="1"/>
    </xf>
    <xf numFmtId="0" fontId="4" fillId="6" borderId="1" xfId="1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vertical="center" wrapText="1"/>
    </xf>
    <xf numFmtId="0" fontId="13" fillId="4" borderId="1" xfId="1" applyFont="1" applyFill="1" applyBorder="1" applyAlignment="1">
      <alignment vertical="center" wrapText="1"/>
    </xf>
    <xf numFmtId="0" fontId="13" fillId="4" borderId="1" xfId="1" applyFont="1" applyFill="1" applyBorder="1" applyAlignment="1">
      <alignment horizontal="left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 applyProtection="1">
      <alignment horizontal="center" vertical="center" wrapText="1"/>
      <protection locked="0"/>
    </xf>
    <xf numFmtId="0" fontId="1" fillId="4" borderId="3" xfId="1" applyFont="1" applyFill="1" applyBorder="1" applyAlignment="1" applyProtection="1">
      <alignment horizontal="center" vertical="center" wrapText="1"/>
      <protection locked="0"/>
    </xf>
    <xf numFmtId="0" fontId="4" fillId="3" borderId="1" xfId="1" applyFont="1" applyFill="1" applyBorder="1" applyAlignment="1">
      <alignment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10" fillId="5" borderId="4" xfId="1" applyFont="1" applyFill="1" applyBorder="1" applyAlignment="1">
      <alignment horizontal="center" vertical="center" wrapText="1"/>
    </xf>
    <xf numFmtId="0" fontId="10" fillId="5" borderId="7" xfId="1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left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5" fillId="9" borderId="1" xfId="1" applyFont="1" applyFill="1" applyBorder="1" applyAlignment="1">
      <alignment vertical="center" wrapText="1"/>
    </xf>
    <xf numFmtId="0" fontId="15" fillId="9" borderId="1" xfId="1" applyFont="1" applyFill="1" applyBorder="1" applyAlignment="1">
      <alignment horizontal="left" vertical="center" wrapText="1"/>
    </xf>
    <xf numFmtId="0" fontId="7" fillId="2" borderId="0" xfId="1" applyFont="1" applyFill="1" applyAlignment="1">
      <alignment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left" vertical="center" wrapText="1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left" vertical="center" wrapText="1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horizontal="left" vertical="center" wrapText="1"/>
    </xf>
    <xf numFmtId="0" fontId="20" fillId="3" borderId="0" xfId="1" applyFont="1" applyFill="1" applyAlignment="1">
      <alignment vertical="center" wrapText="1"/>
    </xf>
    <xf numFmtId="0" fontId="13" fillId="3" borderId="0" xfId="1" applyFont="1" applyFill="1" applyAlignment="1">
      <alignment vertical="center" wrapText="1"/>
    </xf>
    <xf numFmtId="0" fontId="13" fillId="3" borderId="0" xfId="1" applyFont="1" applyFill="1" applyAlignment="1">
      <alignment horizontal="center" vertical="center" wrapText="1"/>
    </xf>
    <xf numFmtId="0" fontId="13" fillId="3" borderId="0" xfId="1" applyFont="1" applyFill="1" applyAlignment="1">
      <alignment horizontal="left" vertical="center" wrapText="1"/>
    </xf>
    <xf numFmtId="0" fontId="15" fillId="6" borderId="1" xfId="1" applyFont="1" applyFill="1" applyBorder="1" applyAlignment="1">
      <alignment horizontal="left" vertical="center" wrapText="1"/>
    </xf>
    <xf numFmtId="0" fontId="10" fillId="5" borderId="5" xfId="1" applyFont="1" applyFill="1" applyBorder="1" applyAlignment="1">
      <alignment horizontal="center" vertical="center" wrapText="1"/>
    </xf>
    <xf numFmtId="0" fontId="16" fillId="2" borderId="2" xfId="1" applyFont="1" applyFill="1" applyBorder="1" applyAlignment="1">
      <alignment horizontal="left" vertical="center" wrapText="1"/>
    </xf>
    <xf numFmtId="0" fontId="16" fillId="2" borderId="6" xfId="1" applyFont="1" applyFill="1" applyBorder="1" applyAlignment="1">
      <alignment horizontal="left" vertical="center" wrapText="1"/>
    </xf>
    <xf numFmtId="0" fontId="16" fillId="2" borderId="3" xfId="1" applyFont="1" applyFill="1" applyBorder="1" applyAlignment="1">
      <alignment horizontal="left" vertical="center" wrapText="1"/>
    </xf>
  </cellXfs>
  <cellStyles count="4">
    <cellStyle name="Komma" xfId="2" builtinId="3"/>
    <cellStyle name="Normal" xfId="1" xr:uid="{00000000-0005-0000-0000-000000000000}"/>
    <cellStyle name="Prozent" xfId="3" builtinId="5"/>
    <cellStyle name="Standard" xfId="0" builtinId="0"/>
  </cellStyles>
  <dxfs count="0"/>
  <tableStyles count="0" defaultTableStyle="TableStyleMedium2" defaultPivotStyle="PivotStyleLight16"/>
  <colors>
    <mruColors>
      <color rgb="FFFFF2CC"/>
      <color rgb="FFD9EAF7"/>
      <color rgb="FFA6A6A6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ederica Denegri" id="{77FEC07B-6D94-453E-9EA4-D46F4AE847BF}" userId="S::federica.denegri@yukon.pm::c6450e6f-44ef-46ab-998c-bf85171aae7e" providerId="AD"/>
  <person displayName="Ines Becker-Angermair" id="{7862B831-6BB8-472C-98D0-F766DC291C81}" userId="S::ines.becker-angermair@hamburgwasser.de::e2c2c979-131e-4c6c-a899-bf69dc097627" providerId="AD"/>
</personList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" dT="2026-08-20T13:02:45.43" personId="{77FEC07B-6D94-453E-9EA4-D46F4AE847BF}" id="{9921E785-CC03-4555-8ECB-BCE38C054028}" done="1">
    <text>Vergabenummer anpassen</text>
  </threadedComment>
  <threadedComment ref="A2" dT="2026-10-05T06:07:00.32" personId="{7862B831-6BB8-472C-98D0-F766DC291C81}" id="{79017D27-DAF0-445D-B11F-22FC7C3A43B1}" parentId="{9921E785-CC03-4555-8ECB-BCE38C054028}">
    <text>erledigt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F4D7E-19C2-41C1-932B-1BEEAC28D12B}">
  <dimension ref="A1:K163"/>
  <sheetViews>
    <sheetView showGridLines="0" tabSelected="1" view="pageLayout" topLeftCell="A155" zoomScale="80" zoomScaleNormal="100" zoomScaleSheetLayoutView="85" zoomScalePageLayoutView="80" workbookViewId="0">
      <selection activeCell="E20" sqref="E20"/>
    </sheetView>
  </sheetViews>
  <sheetFormatPr baseColWidth="10" defaultColWidth="8.625" defaultRowHeight="14.25"/>
  <cols>
    <col min="1" max="1" width="18" customWidth="1"/>
    <col min="2" max="2" width="24" customWidth="1"/>
    <col min="3" max="3" width="18" customWidth="1"/>
    <col min="4" max="4" width="39" customWidth="1"/>
    <col min="5" max="5" width="28" customWidth="1"/>
    <col min="6" max="6" width="46" customWidth="1"/>
    <col min="7" max="8" width="12" customWidth="1"/>
    <col min="9" max="9" width="14" customWidth="1"/>
    <col min="10" max="10" width="19" customWidth="1"/>
    <col min="11" max="11" width="34" customWidth="1"/>
    <col min="14" max="14" width="33.75" customWidth="1"/>
    <col min="17" max="17" width="8.625" customWidth="1"/>
  </cols>
  <sheetData>
    <row r="1" spans="1:11" s="23" customFormat="1" ht="22.15" customHeight="1">
      <c r="A1" s="95" t="s">
        <v>0</v>
      </c>
      <c r="B1" s="95"/>
      <c r="C1" s="95"/>
      <c r="D1" s="95"/>
      <c r="E1" s="95"/>
      <c r="F1" s="95"/>
      <c r="G1" s="96"/>
      <c r="H1" s="96"/>
      <c r="I1" s="96"/>
      <c r="J1" s="96"/>
      <c r="K1" s="97"/>
    </row>
    <row r="2" spans="1:11" ht="28.15" customHeight="1">
      <c r="A2" s="98" t="s">
        <v>1</v>
      </c>
      <c r="B2" s="98"/>
      <c r="C2" s="98"/>
      <c r="D2" s="98"/>
      <c r="E2" s="98"/>
      <c r="F2" s="98"/>
      <c r="G2" s="99"/>
      <c r="H2" s="99"/>
      <c r="I2" s="99"/>
      <c r="J2" s="99"/>
      <c r="K2" s="100"/>
    </row>
    <row r="3" spans="1:11" ht="30" customHeight="1">
      <c r="A3" s="101" t="s">
        <v>2</v>
      </c>
      <c r="B3" s="101"/>
      <c r="C3" s="101"/>
      <c r="D3" s="101"/>
      <c r="E3" s="101"/>
      <c r="F3" s="101"/>
      <c r="G3" s="102"/>
      <c r="H3" s="102"/>
      <c r="I3" s="102"/>
      <c r="J3" s="102"/>
      <c r="K3" s="103"/>
    </row>
    <row r="4" spans="1:11" s="14" customFormat="1" ht="36" customHeight="1">
      <c r="A4" s="104" t="s">
        <v>3</v>
      </c>
      <c r="B4" s="105"/>
      <c r="C4" s="105"/>
      <c r="D4" s="105"/>
      <c r="E4" s="105"/>
      <c r="F4" s="105"/>
      <c r="G4" s="106"/>
      <c r="H4" s="106"/>
      <c r="I4" s="106"/>
      <c r="J4" s="106"/>
      <c r="K4" s="107"/>
    </row>
    <row r="5" spans="1:11" s="14" customFormat="1" ht="34.15" customHeight="1">
      <c r="A5" s="104" t="s">
        <v>195</v>
      </c>
      <c r="B5" s="105"/>
      <c r="C5" s="105"/>
      <c r="D5" s="105"/>
      <c r="E5" s="105"/>
      <c r="F5" s="105"/>
      <c r="G5" s="106"/>
      <c r="H5" s="106"/>
      <c r="I5" s="106"/>
      <c r="J5" s="106"/>
      <c r="K5" s="107"/>
    </row>
    <row r="6" spans="1:11" ht="24" customHeight="1">
      <c r="A6" s="60" t="s">
        <v>4</v>
      </c>
      <c r="B6" s="60"/>
      <c r="C6" s="61"/>
      <c r="D6" s="61"/>
      <c r="E6" s="61"/>
      <c r="F6" s="61"/>
      <c r="G6" s="51"/>
      <c r="H6" s="51"/>
      <c r="I6" s="51"/>
      <c r="J6" s="51"/>
      <c r="K6" s="51"/>
    </row>
    <row r="7" spans="1:11" s="23" customFormat="1" ht="34.15" customHeight="1">
      <c r="A7" s="21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21" t="s">
        <v>10</v>
      </c>
      <c r="G7" s="21" t="s">
        <v>11</v>
      </c>
      <c r="H7" s="21" t="s">
        <v>12</v>
      </c>
      <c r="I7" s="21" t="s">
        <v>13</v>
      </c>
      <c r="J7" s="21" t="s">
        <v>14</v>
      </c>
      <c r="K7" s="22" t="s">
        <v>15</v>
      </c>
    </row>
    <row r="8" spans="1:11" s="23" customFormat="1" ht="24" customHeight="1">
      <c r="A8" s="110" t="s">
        <v>16</v>
      </c>
      <c r="B8" s="111"/>
      <c r="C8" s="111"/>
      <c r="D8" s="111"/>
      <c r="E8" s="111"/>
      <c r="F8" s="111"/>
      <c r="G8" s="111"/>
      <c r="H8" s="111"/>
      <c r="I8" s="111"/>
      <c r="J8" s="111"/>
      <c r="K8" s="112"/>
    </row>
    <row r="9" spans="1:11" ht="24" customHeight="1">
      <c r="A9" s="88" t="s">
        <v>17</v>
      </c>
      <c r="B9" s="90" t="s">
        <v>18</v>
      </c>
      <c r="C9" s="90"/>
      <c r="D9" s="90"/>
      <c r="E9" s="91"/>
      <c r="F9" s="90"/>
      <c r="G9" s="92"/>
      <c r="H9" s="92"/>
      <c r="I9" s="92"/>
      <c r="J9" s="92"/>
      <c r="K9" s="91"/>
    </row>
    <row r="10" spans="1:11" ht="37.5" customHeight="1">
      <c r="A10" s="89"/>
      <c r="B10" s="15" t="s">
        <v>19</v>
      </c>
      <c r="C10" s="15" t="s">
        <v>20</v>
      </c>
      <c r="D10" s="15" t="s">
        <v>21</v>
      </c>
      <c r="E10" s="54"/>
      <c r="F10" s="15"/>
      <c r="G10" s="16"/>
      <c r="H10" s="16"/>
      <c r="I10" s="16"/>
      <c r="J10" s="16"/>
      <c r="K10" s="17"/>
    </row>
    <row r="11" spans="1:11" ht="67.5" customHeight="1">
      <c r="A11" s="89"/>
      <c r="B11" s="15"/>
      <c r="C11" s="15"/>
      <c r="D11" s="15" t="s">
        <v>22</v>
      </c>
      <c r="E11" s="54"/>
      <c r="F11" s="15"/>
      <c r="G11" s="16"/>
      <c r="H11" s="16"/>
      <c r="I11" s="16"/>
      <c r="J11" s="16"/>
      <c r="K11" s="17"/>
    </row>
    <row r="12" spans="1:11" ht="37.5" customHeight="1">
      <c r="A12" s="89"/>
      <c r="B12" s="15"/>
      <c r="C12" s="15"/>
      <c r="D12" s="15" t="s">
        <v>23</v>
      </c>
      <c r="E12" s="54"/>
      <c r="F12" s="15"/>
      <c r="G12" s="16"/>
      <c r="H12" s="16"/>
      <c r="I12" s="16"/>
      <c r="J12" s="16"/>
      <c r="K12" s="17"/>
    </row>
    <row r="13" spans="1:11" ht="37.5" customHeight="1">
      <c r="A13" s="89"/>
      <c r="B13" s="15" t="s">
        <v>24</v>
      </c>
      <c r="C13" s="15"/>
      <c r="D13" s="15" t="s">
        <v>25</v>
      </c>
      <c r="E13" s="52"/>
      <c r="F13" s="15"/>
      <c r="G13" s="16"/>
      <c r="H13" s="16"/>
      <c r="I13" s="16"/>
      <c r="J13" s="16"/>
      <c r="K13" s="17"/>
    </row>
    <row r="14" spans="1:11" ht="37.5" customHeight="1">
      <c r="A14" s="89"/>
      <c r="B14" s="15" t="s">
        <v>26</v>
      </c>
      <c r="C14" s="34" t="s">
        <v>27</v>
      </c>
      <c r="D14" s="15"/>
      <c r="E14" s="52"/>
      <c r="F14" s="15" t="s">
        <v>28</v>
      </c>
      <c r="G14" s="16">
        <f>SUM(G15:G20)</f>
        <v>0</v>
      </c>
      <c r="H14" s="16">
        <f>G14/7*5</f>
        <v>0</v>
      </c>
      <c r="I14" s="29">
        <v>0.5</v>
      </c>
      <c r="J14" s="16">
        <f>I14*H14</f>
        <v>0</v>
      </c>
      <c r="K14" s="17"/>
    </row>
    <row r="15" spans="1:11" ht="37.5" customHeight="1">
      <c r="A15" s="89"/>
      <c r="B15" s="15"/>
      <c r="C15" s="15" t="s">
        <v>29</v>
      </c>
      <c r="D15" s="26" t="s">
        <v>30</v>
      </c>
      <c r="E15" s="55"/>
      <c r="F15" s="15" t="s">
        <v>31</v>
      </c>
      <c r="G15" s="16">
        <f>IF(E15="ja",1,0)</f>
        <v>0</v>
      </c>
      <c r="H15" s="16"/>
      <c r="I15" s="28"/>
      <c r="J15" s="28"/>
      <c r="K15" s="17"/>
    </row>
    <row r="16" spans="1:11" ht="37.5" customHeight="1">
      <c r="A16" s="89"/>
      <c r="B16" s="15"/>
      <c r="C16" s="15" t="s">
        <v>32</v>
      </c>
      <c r="D16" s="26" t="s">
        <v>33</v>
      </c>
      <c r="E16" s="55"/>
      <c r="F16" s="15" t="s">
        <v>31</v>
      </c>
      <c r="G16" s="16">
        <f>IF(E16="ja",1,0)</f>
        <v>0</v>
      </c>
      <c r="H16" s="16"/>
      <c r="I16" s="28"/>
      <c r="J16" s="28"/>
      <c r="K16" s="17"/>
    </row>
    <row r="17" spans="1:11" ht="37.5" customHeight="1">
      <c r="A17" s="89"/>
      <c r="B17" s="15"/>
      <c r="C17" s="15" t="s">
        <v>34</v>
      </c>
      <c r="D17" s="26" t="s">
        <v>35</v>
      </c>
      <c r="E17" s="55"/>
      <c r="F17" s="15" t="s">
        <v>36</v>
      </c>
      <c r="G17" s="16">
        <f>IF(E17="ja",2,0)</f>
        <v>0</v>
      </c>
      <c r="H17" s="16"/>
      <c r="I17" s="28"/>
      <c r="J17" s="28"/>
      <c r="K17" s="17"/>
    </row>
    <row r="18" spans="1:11" ht="37.5" customHeight="1">
      <c r="A18" s="89"/>
      <c r="B18" s="15"/>
      <c r="C18" s="15" t="s">
        <v>37</v>
      </c>
      <c r="D18" s="26" t="s">
        <v>38</v>
      </c>
      <c r="E18" s="55"/>
      <c r="F18" s="15" t="s">
        <v>39</v>
      </c>
      <c r="G18" s="16">
        <f>IF(E18="ja",3,0)</f>
        <v>0</v>
      </c>
      <c r="H18" s="16"/>
      <c r="I18" s="28"/>
      <c r="J18" s="28"/>
      <c r="K18" s="17"/>
    </row>
    <row r="19" spans="1:11" ht="37.5" customHeight="1">
      <c r="A19" s="89"/>
      <c r="B19" s="15"/>
      <c r="C19" s="15" t="s">
        <v>40</v>
      </c>
      <c r="D19" s="26" t="s">
        <v>41</v>
      </c>
      <c r="E19" s="55"/>
      <c r="F19" s="38" t="s">
        <v>31</v>
      </c>
      <c r="G19" s="16">
        <f>IF(E19="ja",1,0)</f>
        <v>0</v>
      </c>
      <c r="H19" s="16"/>
      <c r="I19" s="28"/>
      <c r="J19" s="28"/>
      <c r="K19" s="17"/>
    </row>
    <row r="20" spans="1:11" ht="36.75" customHeight="1">
      <c r="A20" s="89"/>
      <c r="B20" s="15"/>
      <c r="C20" s="15" t="s">
        <v>42</v>
      </c>
      <c r="D20" s="26" t="s">
        <v>43</v>
      </c>
      <c r="E20" s="55"/>
      <c r="F20" s="15" t="s">
        <v>31</v>
      </c>
      <c r="G20" s="16">
        <f>IF(E20="ja",1,0)</f>
        <v>0</v>
      </c>
      <c r="H20" s="16"/>
      <c r="I20" s="28"/>
      <c r="J20" s="28"/>
      <c r="K20" s="17"/>
    </row>
    <row r="21" spans="1:11" ht="37.5" customHeight="1">
      <c r="A21" s="89"/>
      <c r="B21" s="15" t="s">
        <v>44</v>
      </c>
      <c r="C21" s="34" t="s">
        <v>45</v>
      </c>
      <c r="D21" s="26"/>
      <c r="E21" s="17"/>
      <c r="F21" s="15" t="s">
        <v>46</v>
      </c>
      <c r="G21" s="16">
        <f>SUM(G22:G24)</f>
        <v>0</v>
      </c>
      <c r="H21" s="16">
        <f>G21/4*5</f>
        <v>0</v>
      </c>
      <c r="I21" s="29">
        <v>0.1</v>
      </c>
      <c r="J21" s="16">
        <f>I21*H21</f>
        <v>0</v>
      </c>
      <c r="K21" s="17"/>
    </row>
    <row r="22" spans="1:11" ht="37.5" customHeight="1">
      <c r="A22" s="89"/>
      <c r="C22" s="15" t="s">
        <v>47</v>
      </c>
      <c r="D22" s="26" t="s">
        <v>48</v>
      </c>
      <c r="E22" s="55"/>
      <c r="F22" s="15" t="s">
        <v>31</v>
      </c>
      <c r="G22" s="16">
        <f>IF(E22="ja",1,0)</f>
        <v>0</v>
      </c>
      <c r="H22" s="16"/>
      <c r="I22" s="28"/>
      <c r="J22" s="28"/>
      <c r="K22" s="17"/>
    </row>
    <row r="23" spans="1:11" ht="37.5" customHeight="1">
      <c r="A23" s="89"/>
      <c r="B23" s="15"/>
      <c r="C23" s="15" t="s">
        <v>49</v>
      </c>
      <c r="D23" s="26" t="s">
        <v>50</v>
      </c>
      <c r="E23" s="55"/>
      <c r="F23" s="15" t="s">
        <v>31</v>
      </c>
      <c r="G23" s="16">
        <f>IF(E23="ja",1,0)</f>
        <v>0</v>
      </c>
      <c r="H23" s="16"/>
      <c r="I23" s="28"/>
      <c r="J23" s="28"/>
      <c r="K23" s="17"/>
    </row>
    <row r="24" spans="1:11" ht="37.5" customHeight="1">
      <c r="A24" s="89"/>
      <c r="B24" s="15"/>
      <c r="C24" s="15" t="s">
        <v>51</v>
      </c>
      <c r="D24" s="26" t="s">
        <v>52</v>
      </c>
      <c r="E24" s="55"/>
      <c r="F24" s="15" t="s">
        <v>36</v>
      </c>
      <c r="G24" s="16">
        <f>IF(E24="ja",2,0)</f>
        <v>0</v>
      </c>
      <c r="H24" s="16"/>
      <c r="I24" s="28"/>
      <c r="J24" s="28"/>
      <c r="K24" s="17"/>
    </row>
    <row r="25" spans="1:11" ht="37.5" customHeight="1">
      <c r="A25" s="89"/>
      <c r="B25" s="15" t="s">
        <v>53</v>
      </c>
      <c r="C25" s="34" t="s">
        <v>54</v>
      </c>
      <c r="D25" s="26"/>
      <c r="E25" s="17"/>
      <c r="F25" s="15" t="s">
        <v>55</v>
      </c>
      <c r="G25" s="16">
        <f>SUM(G26:G28)</f>
        <v>0</v>
      </c>
      <c r="H25" s="16">
        <f>G25/3*5</f>
        <v>0</v>
      </c>
      <c r="I25" s="29">
        <v>0.2</v>
      </c>
      <c r="J25" s="16">
        <f>I25*H25</f>
        <v>0</v>
      </c>
      <c r="K25" s="17"/>
    </row>
    <row r="26" spans="1:11" ht="37.5" customHeight="1">
      <c r="A26" s="89"/>
      <c r="C26" s="15" t="s">
        <v>56</v>
      </c>
      <c r="D26" s="26" t="s">
        <v>57</v>
      </c>
      <c r="E26" s="54"/>
      <c r="F26" s="15" t="s">
        <v>31</v>
      </c>
      <c r="G26" s="16">
        <f>IF(E26="ja",1,0)</f>
        <v>0</v>
      </c>
      <c r="H26" s="16"/>
      <c r="I26" s="28"/>
      <c r="J26" s="28"/>
      <c r="K26" s="17"/>
    </row>
    <row r="27" spans="1:11" ht="37.5" customHeight="1">
      <c r="A27" s="89"/>
      <c r="B27" s="15"/>
      <c r="C27" s="15" t="s">
        <v>58</v>
      </c>
      <c r="D27" s="26" t="s">
        <v>59</v>
      </c>
      <c r="E27" s="54"/>
      <c r="F27" s="15" t="s">
        <v>31</v>
      </c>
      <c r="G27" s="16">
        <f>IF(E27="ja",1,0)</f>
        <v>0</v>
      </c>
      <c r="H27" s="16"/>
      <c r="I27" s="28"/>
      <c r="J27" s="28"/>
      <c r="K27" s="17"/>
    </row>
    <row r="28" spans="1:11" ht="37.5" customHeight="1">
      <c r="A28" s="89"/>
      <c r="B28" s="15"/>
      <c r="C28" s="15" t="s">
        <v>60</v>
      </c>
      <c r="D28" s="26" t="s">
        <v>192</v>
      </c>
      <c r="E28" s="54"/>
      <c r="F28" s="15" t="s">
        <v>31</v>
      </c>
      <c r="G28" s="16">
        <f>IF(E28="ja",1,0)</f>
        <v>0</v>
      </c>
      <c r="H28" s="16"/>
      <c r="I28" s="28"/>
      <c r="J28" s="28"/>
      <c r="K28" s="17"/>
    </row>
    <row r="29" spans="1:11" ht="37.5" customHeight="1">
      <c r="A29" s="89"/>
      <c r="B29" s="15" t="s">
        <v>62</v>
      </c>
      <c r="C29" s="27" t="s">
        <v>63</v>
      </c>
      <c r="D29" s="15" t="s">
        <v>64</v>
      </c>
      <c r="E29" s="56"/>
      <c r="F29" s="15" t="s">
        <v>193</v>
      </c>
      <c r="G29" s="16">
        <f>IF(E29&lt;5000001,0,IF(E29&lt;10000001,1,IF(E29&lt;25000001,2,IF(E29&lt;50000001,3,IF(E29&lt;75000001,4,IF(E29&gt;=75000001,5))))))</f>
        <v>0</v>
      </c>
      <c r="H29" s="16">
        <f>G29</f>
        <v>0</v>
      </c>
      <c r="I29" s="29">
        <v>0.2</v>
      </c>
      <c r="J29" s="16">
        <f>I29*H29</f>
        <v>0</v>
      </c>
      <c r="K29" s="17"/>
    </row>
    <row r="30" spans="1:11" ht="37.5" customHeight="1">
      <c r="A30" s="89"/>
      <c r="B30" s="15"/>
      <c r="C30" s="15"/>
      <c r="D30" s="15" t="s">
        <v>65</v>
      </c>
      <c r="E30" s="54"/>
      <c r="F30" s="15"/>
      <c r="G30" s="16"/>
      <c r="H30" s="16"/>
      <c r="I30" s="16"/>
      <c r="J30" s="16"/>
      <c r="K30" s="17" t="s">
        <v>66</v>
      </c>
    </row>
    <row r="31" spans="1:11" ht="37.5" customHeight="1">
      <c r="A31" s="89"/>
      <c r="B31" s="15"/>
      <c r="C31" s="15"/>
      <c r="D31" s="15" t="s">
        <v>67</v>
      </c>
      <c r="E31" s="59"/>
      <c r="F31" s="15"/>
      <c r="G31" s="16"/>
      <c r="H31" s="16"/>
      <c r="I31" s="16"/>
      <c r="J31" s="16"/>
      <c r="K31" s="17" t="s">
        <v>68</v>
      </c>
    </row>
    <row r="32" spans="1:11" ht="24" customHeight="1">
      <c r="A32" s="89"/>
      <c r="B32" s="65" t="s">
        <v>69</v>
      </c>
      <c r="C32" s="65"/>
      <c r="D32" s="40"/>
      <c r="E32" s="41"/>
      <c r="F32" s="42" t="s">
        <v>70</v>
      </c>
      <c r="G32" s="43"/>
      <c r="H32" s="43"/>
      <c r="I32" s="43"/>
      <c r="J32" s="46">
        <f>SUM(J14:J30)</f>
        <v>0</v>
      </c>
      <c r="K32" s="41"/>
    </row>
    <row r="33" spans="1:11" ht="24" customHeight="1">
      <c r="A33" s="109"/>
      <c r="B33" s="65" t="s">
        <v>71</v>
      </c>
      <c r="C33" s="65"/>
      <c r="D33" s="65"/>
      <c r="E33" s="108"/>
      <c r="F33" s="65"/>
      <c r="G33" s="19"/>
      <c r="H33" s="19"/>
      <c r="I33" s="35">
        <v>0.1</v>
      </c>
      <c r="J33" s="19">
        <f>I33*J32</f>
        <v>0</v>
      </c>
      <c r="K33" s="18"/>
    </row>
    <row r="34" spans="1:11" ht="24" customHeight="1">
      <c r="A34" s="88" t="s">
        <v>17</v>
      </c>
      <c r="B34" s="90" t="s">
        <v>72</v>
      </c>
      <c r="C34" s="90"/>
      <c r="D34" s="90"/>
      <c r="E34" s="91"/>
      <c r="F34" s="90"/>
      <c r="G34" s="92"/>
      <c r="H34" s="92"/>
      <c r="I34" s="92"/>
      <c r="J34" s="92"/>
      <c r="K34" s="91"/>
    </row>
    <row r="35" spans="1:11" ht="37.5" customHeight="1">
      <c r="A35" s="89"/>
      <c r="B35" s="15" t="s">
        <v>19</v>
      </c>
      <c r="C35" s="15" t="s">
        <v>73</v>
      </c>
      <c r="D35" s="15" t="s">
        <v>21</v>
      </c>
      <c r="E35" s="54"/>
      <c r="F35" s="15"/>
      <c r="G35" s="16"/>
      <c r="H35" s="16"/>
      <c r="I35" s="16"/>
      <c r="J35" s="16"/>
      <c r="K35" s="17"/>
    </row>
    <row r="36" spans="1:11" ht="66.75" customHeight="1">
      <c r="A36" s="89"/>
      <c r="B36" s="15"/>
      <c r="C36" s="15"/>
      <c r="D36" s="15" t="s">
        <v>22</v>
      </c>
      <c r="E36" s="54"/>
      <c r="F36" s="15"/>
      <c r="G36" s="16"/>
      <c r="H36" s="16"/>
      <c r="I36" s="16"/>
      <c r="J36" s="16"/>
      <c r="K36" s="17"/>
    </row>
    <row r="37" spans="1:11" ht="37.5" customHeight="1">
      <c r="A37" s="89"/>
      <c r="B37" s="15"/>
      <c r="C37" s="15"/>
      <c r="D37" s="15" t="s">
        <v>23</v>
      </c>
      <c r="E37" s="54"/>
      <c r="F37" s="15"/>
      <c r="G37" s="16"/>
      <c r="H37" s="16"/>
      <c r="I37" s="16"/>
      <c r="J37" s="16"/>
      <c r="K37" s="17"/>
    </row>
    <row r="38" spans="1:11" ht="38.25" customHeight="1">
      <c r="A38" s="89"/>
      <c r="B38" s="15" t="s">
        <v>24</v>
      </c>
      <c r="C38" s="15"/>
      <c r="D38" s="15" t="s">
        <v>25</v>
      </c>
      <c r="E38" s="52"/>
      <c r="F38" s="15"/>
      <c r="G38" s="16"/>
      <c r="H38" s="16"/>
      <c r="I38" s="16"/>
      <c r="J38" s="16"/>
      <c r="K38" s="17"/>
    </row>
    <row r="39" spans="1:11" ht="38.25" customHeight="1">
      <c r="A39" s="89"/>
      <c r="B39" s="15" t="s">
        <v>26</v>
      </c>
      <c r="C39" s="34" t="s">
        <v>74</v>
      </c>
      <c r="D39" s="15"/>
      <c r="E39" s="52"/>
      <c r="F39" s="15" t="s">
        <v>28</v>
      </c>
      <c r="G39" s="16">
        <f>SUM(G40:G45)</f>
        <v>0</v>
      </c>
      <c r="H39" s="16">
        <f>G39/7*5</f>
        <v>0</v>
      </c>
      <c r="I39" s="29">
        <v>0.5</v>
      </c>
      <c r="J39" s="16">
        <f>I39*H39</f>
        <v>0</v>
      </c>
      <c r="K39" s="17"/>
    </row>
    <row r="40" spans="1:11" ht="38.25" customHeight="1">
      <c r="A40" s="89"/>
      <c r="B40" s="15"/>
      <c r="C40" s="15" t="s">
        <v>75</v>
      </c>
      <c r="D40" s="26" t="s">
        <v>30</v>
      </c>
      <c r="E40" s="55"/>
      <c r="F40" s="15" t="s">
        <v>31</v>
      </c>
      <c r="G40" s="16">
        <f>IF(E40="ja",1,0)</f>
        <v>0</v>
      </c>
      <c r="H40" s="16"/>
      <c r="I40" s="28"/>
      <c r="J40" s="28"/>
      <c r="K40" s="17"/>
    </row>
    <row r="41" spans="1:11" ht="38.25" customHeight="1">
      <c r="A41" s="89"/>
      <c r="B41" s="15"/>
      <c r="C41" s="15" t="s">
        <v>76</v>
      </c>
      <c r="D41" s="26" t="s">
        <v>33</v>
      </c>
      <c r="E41" s="55"/>
      <c r="F41" s="15" t="s">
        <v>31</v>
      </c>
      <c r="G41" s="16">
        <f>IF(E41="ja",1,0)</f>
        <v>0</v>
      </c>
      <c r="H41" s="16"/>
      <c r="I41" s="28"/>
      <c r="J41" s="28"/>
      <c r="K41" s="17"/>
    </row>
    <row r="42" spans="1:11" ht="38.25" customHeight="1">
      <c r="A42" s="89"/>
      <c r="B42" s="15"/>
      <c r="C42" s="15" t="s">
        <v>77</v>
      </c>
      <c r="D42" s="26" t="s">
        <v>35</v>
      </c>
      <c r="E42" s="55"/>
      <c r="F42" s="15" t="s">
        <v>36</v>
      </c>
      <c r="G42" s="16">
        <f>IF(E42="ja",2,0)</f>
        <v>0</v>
      </c>
      <c r="H42" s="16"/>
      <c r="I42" s="28"/>
      <c r="J42" s="28"/>
      <c r="K42" s="17"/>
    </row>
    <row r="43" spans="1:11" ht="38.25" customHeight="1">
      <c r="A43" s="89"/>
      <c r="B43" s="15"/>
      <c r="C43" s="15" t="s">
        <v>78</v>
      </c>
      <c r="D43" s="26" t="s">
        <v>38</v>
      </c>
      <c r="E43" s="55"/>
      <c r="F43" s="15" t="s">
        <v>39</v>
      </c>
      <c r="G43" s="16">
        <f>IF(E43="ja",3,0)</f>
        <v>0</v>
      </c>
      <c r="H43" s="16"/>
      <c r="I43" s="28"/>
      <c r="J43" s="28"/>
      <c r="K43" s="17"/>
    </row>
    <row r="44" spans="1:11" ht="38.25" customHeight="1">
      <c r="A44" s="89"/>
      <c r="B44" s="15"/>
      <c r="C44" s="15" t="s">
        <v>79</v>
      </c>
      <c r="D44" s="26" t="s">
        <v>41</v>
      </c>
      <c r="E44" s="55"/>
      <c r="F44" s="38" t="s">
        <v>31</v>
      </c>
      <c r="G44" s="16">
        <f>IF(E44="ja",1,0)</f>
        <v>0</v>
      </c>
      <c r="H44" s="16"/>
      <c r="I44" s="28"/>
      <c r="J44" s="28"/>
      <c r="K44" s="17"/>
    </row>
    <row r="45" spans="1:11" ht="38.25" customHeight="1">
      <c r="A45" s="89"/>
      <c r="B45" s="15"/>
      <c r="C45" s="15" t="s">
        <v>80</v>
      </c>
      <c r="D45" s="26" t="s">
        <v>43</v>
      </c>
      <c r="E45" s="55"/>
      <c r="F45" s="15" t="s">
        <v>31</v>
      </c>
      <c r="G45" s="16">
        <f>IF(E45="ja",1,0)</f>
        <v>0</v>
      </c>
      <c r="H45" s="16"/>
      <c r="I45" s="28"/>
      <c r="J45" s="28"/>
      <c r="K45" s="17"/>
    </row>
    <row r="46" spans="1:11" ht="38.25" customHeight="1">
      <c r="A46" s="89"/>
      <c r="B46" s="15" t="s">
        <v>44</v>
      </c>
      <c r="C46" s="34" t="s">
        <v>81</v>
      </c>
      <c r="D46" s="26"/>
      <c r="E46" s="17"/>
      <c r="F46" s="15" t="s">
        <v>46</v>
      </c>
      <c r="G46" s="16">
        <f>SUM(G47:G49)</f>
        <v>0</v>
      </c>
      <c r="H46" s="16">
        <f>G46/4*5</f>
        <v>0</v>
      </c>
      <c r="I46" s="29">
        <v>0.1</v>
      </c>
      <c r="J46" s="16">
        <f>I46*H46</f>
        <v>0</v>
      </c>
      <c r="K46" s="17"/>
    </row>
    <row r="47" spans="1:11" ht="38.25" customHeight="1">
      <c r="A47" s="89"/>
      <c r="C47" s="15" t="s">
        <v>82</v>
      </c>
      <c r="D47" s="26" t="s">
        <v>48</v>
      </c>
      <c r="E47" s="55"/>
      <c r="F47" s="15" t="s">
        <v>31</v>
      </c>
      <c r="G47" s="16">
        <f>IF(E47="ja",1,0)</f>
        <v>0</v>
      </c>
      <c r="H47" s="16"/>
      <c r="I47" s="28"/>
      <c r="J47" s="28"/>
      <c r="K47" s="17"/>
    </row>
    <row r="48" spans="1:11" ht="38.25" customHeight="1">
      <c r="A48" s="89"/>
      <c r="B48" s="15"/>
      <c r="C48" s="15" t="s">
        <v>83</v>
      </c>
      <c r="D48" s="26" t="s">
        <v>50</v>
      </c>
      <c r="E48" s="55"/>
      <c r="F48" s="15" t="s">
        <v>31</v>
      </c>
      <c r="G48" s="16">
        <f>IF(E48="ja",1,0)</f>
        <v>0</v>
      </c>
      <c r="H48" s="16"/>
      <c r="I48" s="28"/>
      <c r="J48" s="28"/>
      <c r="K48" s="17"/>
    </row>
    <row r="49" spans="1:11" ht="38.25" customHeight="1">
      <c r="A49" s="89"/>
      <c r="B49" s="15"/>
      <c r="C49" s="15" t="s">
        <v>84</v>
      </c>
      <c r="D49" s="26" t="s">
        <v>52</v>
      </c>
      <c r="E49" s="55"/>
      <c r="F49" s="15" t="s">
        <v>36</v>
      </c>
      <c r="G49" s="16">
        <f>IF(E49="ja",2,0)</f>
        <v>0</v>
      </c>
      <c r="H49" s="16"/>
      <c r="I49" s="28"/>
      <c r="J49" s="28"/>
      <c r="K49" s="17"/>
    </row>
    <row r="50" spans="1:11" ht="38.25" customHeight="1">
      <c r="A50" s="89"/>
      <c r="B50" s="15" t="s">
        <v>53</v>
      </c>
      <c r="C50" s="34" t="s">
        <v>85</v>
      </c>
      <c r="D50" s="26"/>
      <c r="E50" s="17"/>
      <c r="F50" s="15" t="s">
        <v>55</v>
      </c>
      <c r="G50" s="16">
        <f>SUM(G51:G53)</f>
        <v>0</v>
      </c>
      <c r="H50" s="16">
        <f>G50/3*5</f>
        <v>0</v>
      </c>
      <c r="I50" s="29">
        <v>0.2</v>
      </c>
      <c r="J50" s="16">
        <f>I50*H50</f>
        <v>0</v>
      </c>
      <c r="K50" s="17"/>
    </row>
    <row r="51" spans="1:11" ht="38.25" customHeight="1">
      <c r="A51" s="89"/>
      <c r="C51" s="15" t="s">
        <v>86</v>
      </c>
      <c r="D51" s="26" t="s">
        <v>57</v>
      </c>
      <c r="E51" s="54"/>
      <c r="F51" s="15" t="s">
        <v>31</v>
      </c>
      <c r="G51" s="16">
        <f>IF(E51="ja",1,0)</f>
        <v>0</v>
      </c>
      <c r="H51" s="16"/>
      <c r="I51" s="28"/>
      <c r="J51" s="28"/>
      <c r="K51" s="17"/>
    </row>
    <row r="52" spans="1:11" ht="38.25" customHeight="1">
      <c r="A52" s="89"/>
      <c r="B52" s="15"/>
      <c r="C52" s="15" t="s">
        <v>87</v>
      </c>
      <c r="D52" s="26" t="s">
        <v>59</v>
      </c>
      <c r="E52" s="54"/>
      <c r="F52" s="15" t="s">
        <v>31</v>
      </c>
      <c r="G52" s="16">
        <f>IF(E52="ja",1,0)</f>
        <v>0</v>
      </c>
      <c r="H52" s="16"/>
      <c r="I52" s="28"/>
      <c r="J52" s="28"/>
      <c r="K52" s="17"/>
    </row>
    <row r="53" spans="1:11" ht="38.25" customHeight="1">
      <c r="A53" s="89"/>
      <c r="B53" s="15"/>
      <c r="C53" s="15" t="s">
        <v>88</v>
      </c>
      <c r="D53" s="26" t="s">
        <v>192</v>
      </c>
      <c r="E53" s="54"/>
      <c r="F53" s="15" t="s">
        <v>31</v>
      </c>
      <c r="G53" s="16">
        <f>IF(E53="ja",1,0)</f>
        <v>0</v>
      </c>
      <c r="H53" s="16"/>
      <c r="I53" s="28"/>
      <c r="J53" s="28"/>
      <c r="K53" s="17"/>
    </row>
    <row r="54" spans="1:11" ht="38.25" customHeight="1">
      <c r="A54" s="89"/>
      <c r="B54" s="15" t="s">
        <v>62</v>
      </c>
      <c r="C54" s="27" t="s">
        <v>89</v>
      </c>
      <c r="D54" s="15" t="s">
        <v>64</v>
      </c>
      <c r="E54" s="56"/>
      <c r="F54" s="15" t="s">
        <v>194</v>
      </c>
      <c r="G54" s="16">
        <f>IF(E54&lt;5000001,0,IF(E54&lt;10000001,1,IF(E54&lt;25000001,2,IF(E54&lt;50000001,3,IF(E54&lt;75000001,4,IF(E54&gt;=75000001,5))))))</f>
        <v>0</v>
      </c>
      <c r="H54" s="16">
        <f>G54</f>
        <v>0</v>
      </c>
      <c r="I54" s="29">
        <v>0.2</v>
      </c>
      <c r="J54" s="16">
        <f>I54*H54</f>
        <v>0</v>
      </c>
      <c r="K54" s="17"/>
    </row>
    <row r="55" spans="1:11" ht="38.25" customHeight="1">
      <c r="A55" s="89"/>
      <c r="B55" s="15"/>
      <c r="C55" s="15"/>
      <c r="D55" s="15" t="s">
        <v>65</v>
      </c>
      <c r="E55" s="54"/>
      <c r="F55" s="15"/>
      <c r="G55" s="16"/>
      <c r="H55" s="16"/>
      <c r="I55" s="16"/>
      <c r="J55" s="16"/>
      <c r="K55" s="17" t="s">
        <v>66</v>
      </c>
    </row>
    <row r="56" spans="1:11" ht="38.25" customHeight="1">
      <c r="A56" s="89"/>
      <c r="B56" s="15"/>
      <c r="C56" s="15"/>
      <c r="D56" s="15" t="s">
        <v>67</v>
      </c>
      <c r="E56" s="54"/>
      <c r="F56" s="15"/>
      <c r="G56" s="16"/>
      <c r="H56" s="16"/>
      <c r="I56" s="16"/>
      <c r="J56" s="16"/>
      <c r="K56" s="17" t="s">
        <v>68</v>
      </c>
    </row>
    <row r="57" spans="1:11" ht="23.25" customHeight="1">
      <c r="A57" s="89"/>
      <c r="B57" s="65" t="s">
        <v>90</v>
      </c>
      <c r="C57" s="65"/>
      <c r="D57" s="40"/>
      <c r="E57" s="41"/>
      <c r="F57" s="42" t="s">
        <v>70</v>
      </c>
      <c r="G57" s="43"/>
      <c r="H57" s="43"/>
      <c r="I57" s="43"/>
      <c r="J57" s="46">
        <f>SUM(J39:J55)</f>
        <v>0</v>
      </c>
      <c r="K57" s="41"/>
    </row>
    <row r="58" spans="1:11" ht="24" customHeight="1">
      <c r="A58" s="109"/>
      <c r="B58" s="65" t="s">
        <v>91</v>
      </c>
      <c r="C58" s="65"/>
      <c r="D58" s="65"/>
      <c r="E58" s="108"/>
      <c r="F58" s="65"/>
      <c r="G58" s="19"/>
      <c r="H58" s="19"/>
      <c r="I58" s="35">
        <v>0.1</v>
      </c>
      <c r="J58" s="19">
        <f>J57*I58</f>
        <v>0</v>
      </c>
      <c r="K58" s="18"/>
    </row>
    <row r="59" spans="1:11" ht="24" customHeight="1">
      <c r="A59" s="88" t="s">
        <v>17</v>
      </c>
      <c r="B59" s="90" t="s">
        <v>92</v>
      </c>
      <c r="C59" s="90"/>
      <c r="D59" s="90"/>
      <c r="E59" s="91"/>
      <c r="F59" s="90"/>
      <c r="G59" s="92"/>
      <c r="H59" s="92"/>
      <c r="I59" s="92"/>
      <c r="J59" s="92"/>
      <c r="K59" s="91"/>
    </row>
    <row r="60" spans="1:11" ht="37.5" customHeight="1">
      <c r="A60" s="89"/>
      <c r="B60" s="15" t="s">
        <v>19</v>
      </c>
      <c r="C60" s="15" t="s">
        <v>93</v>
      </c>
      <c r="D60" s="15" t="s">
        <v>21</v>
      </c>
      <c r="E60" s="54"/>
      <c r="F60" s="15"/>
      <c r="G60" s="16"/>
      <c r="H60" s="16"/>
      <c r="I60" s="16"/>
      <c r="J60" s="16"/>
      <c r="K60" s="17"/>
    </row>
    <row r="61" spans="1:11" ht="67.5" customHeight="1">
      <c r="A61" s="89"/>
      <c r="B61" s="15"/>
      <c r="C61" s="15"/>
      <c r="D61" s="15" t="s">
        <v>22</v>
      </c>
      <c r="E61" s="54"/>
      <c r="F61" s="15"/>
      <c r="G61" s="16"/>
      <c r="H61" s="16"/>
      <c r="I61" s="16"/>
      <c r="J61" s="16"/>
      <c r="K61" s="17"/>
    </row>
    <row r="62" spans="1:11" ht="37.5" customHeight="1">
      <c r="A62" s="89"/>
      <c r="B62" s="15"/>
      <c r="C62" s="15"/>
      <c r="D62" s="15" t="s">
        <v>23</v>
      </c>
      <c r="E62" s="54"/>
      <c r="F62" s="15"/>
      <c r="G62" s="16"/>
      <c r="H62" s="16"/>
      <c r="I62" s="16"/>
      <c r="J62" s="16"/>
      <c r="K62" s="17"/>
    </row>
    <row r="63" spans="1:11" ht="38.25" customHeight="1">
      <c r="A63" s="89"/>
      <c r="B63" s="15" t="s">
        <v>24</v>
      </c>
      <c r="C63" s="15"/>
      <c r="D63" s="15" t="s">
        <v>25</v>
      </c>
      <c r="E63" s="52"/>
      <c r="F63" s="15"/>
      <c r="G63" s="16"/>
      <c r="H63" s="16"/>
      <c r="I63" s="16"/>
      <c r="J63" s="16"/>
      <c r="K63" s="17"/>
    </row>
    <row r="64" spans="1:11" ht="38.25" customHeight="1">
      <c r="A64" s="89"/>
      <c r="B64" s="15" t="s">
        <v>26</v>
      </c>
      <c r="C64" s="34" t="s">
        <v>94</v>
      </c>
      <c r="D64" s="15"/>
      <c r="E64" s="52"/>
      <c r="F64" s="15" t="s">
        <v>28</v>
      </c>
      <c r="G64" s="16">
        <f>SUM(G65:G70)</f>
        <v>0</v>
      </c>
      <c r="H64" s="16">
        <f>G64/7*5</f>
        <v>0</v>
      </c>
      <c r="I64" s="29">
        <v>0.5</v>
      </c>
      <c r="J64" s="16">
        <f>I64*H64</f>
        <v>0</v>
      </c>
      <c r="K64" s="17"/>
    </row>
    <row r="65" spans="1:11" ht="38.25" customHeight="1">
      <c r="A65" s="89"/>
      <c r="B65" s="15"/>
      <c r="C65" s="15" t="s">
        <v>95</v>
      </c>
      <c r="D65" s="26" t="s">
        <v>30</v>
      </c>
      <c r="E65" s="55"/>
      <c r="F65" s="15" t="s">
        <v>31</v>
      </c>
      <c r="G65" s="16">
        <f>IF(E65="ja",1,0)</f>
        <v>0</v>
      </c>
      <c r="H65" s="16"/>
      <c r="I65" s="28"/>
      <c r="J65" s="28"/>
      <c r="K65" s="17"/>
    </row>
    <row r="66" spans="1:11" ht="38.25" customHeight="1">
      <c r="A66" s="89"/>
      <c r="B66" s="15"/>
      <c r="C66" s="15" t="s">
        <v>96</v>
      </c>
      <c r="D66" s="26" t="s">
        <v>33</v>
      </c>
      <c r="E66" s="55"/>
      <c r="F66" s="15" t="s">
        <v>31</v>
      </c>
      <c r="G66" s="16">
        <f>IF(E66="ja",1,0)</f>
        <v>0</v>
      </c>
      <c r="H66" s="16"/>
      <c r="I66" s="28"/>
      <c r="J66" s="28"/>
      <c r="K66" s="17"/>
    </row>
    <row r="67" spans="1:11" ht="38.25" customHeight="1">
      <c r="A67" s="89"/>
      <c r="B67" s="15"/>
      <c r="C67" s="15" t="s">
        <v>97</v>
      </c>
      <c r="D67" s="26" t="s">
        <v>35</v>
      </c>
      <c r="E67" s="55"/>
      <c r="F67" s="15" t="s">
        <v>36</v>
      </c>
      <c r="G67" s="16">
        <f>IF(E67="ja",2,0)</f>
        <v>0</v>
      </c>
      <c r="H67" s="16"/>
      <c r="I67" s="28"/>
      <c r="J67" s="28"/>
      <c r="K67" s="17"/>
    </row>
    <row r="68" spans="1:11" ht="38.25" customHeight="1">
      <c r="A68" s="89"/>
      <c r="B68" s="15"/>
      <c r="C68" s="15" t="s">
        <v>98</v>
      </c>
      <c r="D68" s="26" t="s">
        <v>38</v>
      </c>
      <c r="E68" s="55"/>
      <c r="F68" s="15" t="s">
        <v>39</v>
      </c>
      <c r="G68" s="16">
        <f>IF(E68="ja",3,0)</f>
        <v>0</v>
      </c>
      <c r="H68" s="16"/>
      <c r="I68" s="28"/>
      <c r="J68" s="28"/>
      <c r="K68" s="17"/>
    </row>
    <row r="69" spans="1:11" ht="38.25" customHeight="1">
      <c r="A69" s="89"/>
      <c r="B69" s="15"/>
      <c r="C69" s="15" t="s">
        <v>99</v>
      </c>
      <c r="D69" s="26" t="s">
        <v>41</v>
      </c>
      <c r="E69" s="55"/>
      <c r="F69" s="38" t="s">
        <v>31</v>
      </c>
      <c r="G69" s="16">
        <f>IF(E69="ja",1,0)</f>
        <v>0</v>
      </c>
      <c r="H69" s="16"/>
      <c r="I69" s="28"/>
      <c r="J69" s="28"/>
      <c r="K69" s="17"/>
    </row>
    <row r="70" spans="1:11" ht="38.25" customHeight="1">
      <c r="A70" s="89"/>
      <c r="B70" s="15"/>
      <c r="C70" s="15" t="s">
        <v>100</v>
      </c>
      <c r="D70" s="26" t="s">
        <v>43</v>
      </c>
      <c r="E70" s="55"/>
      <c r="F70" s="15" t="s">
        <v>31</v>
      </c>
      <c r="G70" s="16">
        <f>IF(E70="ja",1,0)</f>
        <v>0</v>
      </c>
      <c r="H70" s="16"/>
      <c r="I70" s="28"/>
      <c r="J70" s="28"/>
      <c r="K70" s="17"/>
    </row>
    <row r="71" spans="1:11" ht="38.25" customHeight="1">
      <c r="A71" s="89"/>
      <c r="B71" s="15" t="s">
        <v>44</v>
      </c>
      <c r="C71" s="34" t="s">
        <v>101</v>
      </c>
      <c r="D71" s="26"/>
      <c r="E71" s="17"/>
      <c r="F71" s="15" t="s">
        <v>46</v>
      </c>
      <c r="G71" s="16">
        <f>SUM(G72:G74)</f>
        <v>0</v>
      </c>
      <c r="H71" s="16">
        <f>G71/4*5</f>
        <v>0</v>
      </c>
      <c r="I71" s="29">
        <v>0.1</v>
      </c>
      <c r="J71" s="16">
        <f>I71*H71</f>
        <v>0</v>
      </c>
      <c r="K71" s="17"/>
    </row>
    <row r="72" spans="1:11" ht="38.25" customHeight="1">
      <c r="A72" s="89"/>
      <c r="C72" s="15" t="s">
        <v>102</v>
      </c>
      <c r="D72" s="26" t="s">
        <v>48</v>
      </c>
      <c r="E72" s="55"/>
      <c r="F72" s="15" t="s">
        <v>31</v>
      </c>
      <c r="G72" s="16">
        <f>IF(E72="ja",1,0)</f>
        <v>0</v>
      </c>
      <c r="H72" s="16"/>
      <c r="I72" s="28"/>
      <c r="J72" s="28"/>
      <c r="K72" s="17"/>
    </row>
    <row r="73" spans="1:11" ht="38.25" customHeight="1">
      <c r="A73" s="89"/>
      <c r="B73" s="15"/>
      <c r="C73" s="15" t="s">
        <v>103</v>
      </c>
      <c r="D73" s="26" t="s">
        <v>50</v>
      </c>
      <c r="E73" s="55"/>
      <c r="F73" s="15" t="s">
        <v>31</v>
      </c>
      <c r="G73" s="16">
        <f>IF(E73="ja",1,0)</f>
        <v>0</v>
      </c>
      <c r="H73" s="16"/>
      <c r="I73" s="28"/>
      <c r="J73" s="28"/>
      <c r="K73" s="17"/>
    </row>
    <row r="74" spans="1:11" ht="38.25" customHeight="1">
      <c r="A74" s="89"/>
      <c r="B74" s="15"/>
      <c r="C74" s="15" t="s">
        <v>104</v>
      </c>
      <c r="D74" s="26" t="s">
        <v>52</v>
      </c>
      <c r="E74" s="55"/>
      <c r="F74" s="15" t="s">
        <v>36</v>
      </c>
      <c r="G74" s="16">
        <f>IF(E74="ja",2,0)</f>
        <v>0</v>
      </c>
      <c r="H74" s="16"/>
      <c r="I74" s="28"/>
      <c r="J74" s="28"/>
      <c r="K74" s="17"/>
    </row>
    <row r="75" spans="1:11" ht="38.25" customHeight="1">
      <c r="A75" s="89"/>
      <c r="B75" s="15" t="s">
        <v>53</v>
      </c>
      <c r="C75" s="34" t="s">
        <v>105</v>
      </c>
      <c r="D75" s="26"/>
      <c r="E75" s="17"/>
      <c r="F75" s="15" t="s">
        <v>55</v>
      </c>
      <c r="G75" s="16">
        <f>SUM(G76:G78)</f>
        <v>0</v>
      </c>
      <c r="H75" s="16">
        <f>G75/3*5</f>
        <v>0</v>
      </c>
      <c r="I75" s="29">
        <v>0.2</v>
      </c>
      <c r="J75" s="16">
        <f>I75*H75</f>
        <v>0</v>
      </c>
      <c r="K75" s="17"/>
    </row>
    <row r="76" spans="1:11" ht="38.25" customHeight="1">
      <c r="A76" s="89"/>
      <c r="C76" s="15" t="s">
        <v>106</v>
      </c>
      <c r="D76" s="26" t="s">
        <v>57</v>
      </c>
      <c r="E76" s="54"/>
      <c r="F76" s="15" t="s">
        <v>31</v>
      </c>
      <c r="G76" s="16">
        <f t="shared" ref="G76:G78" si="0">IF(E76="ja",1,0)</f>
        <v>0</v>
      </c>
      <c r="H76" s="16"/>
      <c r="I76" s="28"/>
      <c r="J76" s="28"/>
      <c r="K76" s="17"/>
    </row>
    <row r="77" spans="1:11" ht="38.25" customHeight="1">
      <c r="A77" s="89"/>
      <c r="B77" s="15"/>
      <c r="C77" s="15" t="s">
        <v>107</v>
      </c>
      <c r="D77" s="26" t="s">
        <v>59</v>
      </c>
      <c r="E77" s="54"/>
      <c r="F77" s="15" t="s">
        <v>31</v>
      </c>
      <c r="G77" s="16">
        <f t="shared" si="0"/>
        <v>0</v>
      </c>
      <c r="H77" s="16"/>
      <c r="I77" s="28"/>
      <c r="J77" s="28"/>
      <c r="K77" s="17"/>
    </row>
    <row r="78" spans="1:11" ht="38.25" customHeight="1">
      <c r="A78" s="89"/>
      <c r="B78" s="15"/>
      <c r="C78" s="15" t="s">
        <v>108</v>
      </c>
      <c r="D78" s="26" t="s">
        <v>61</v>
      </c>
      <c r="E78" s="54"/>
      <c r="F78" s="15" t="s">
        <v>31</v>
      </c>
      <c r="G78" s="16">
        <f t="shared" si="0"/>
        <v>0</v>
      </c>
      <c r="H78" s="16"/>
      <c r="I78" s="28"/>
      <c r="J78" s="28"/>
      <c r="K78" s="17"/>
    </row>
    <row r="79" spans="1:11" ht="38.25" customHeight="1">
      <c r="A79" s="89"/>
      <c r="B79" s="15" t="s">
        <v>62</v>
      </c>
      <c r="C79" s="27" t="s">
        <v>109</v>
      </c>
      <c r="D79" s="15" t="s">
        <v>64</v>
      </c>
      <c r="E79" s="56"/>
      <c r="F79" s="15" t="s">
        <v>193</v>
      </c>
      <c r="G79" s="16">
        <f>IF(E79&lt;5000001,0,IF(E79&lt;10000001,1,IF(E79&lt;25000001,2,IF(E79&lt;50000001,3,IF(E79&lt;75000001,4,IF(E79&gt;=75000001,5))))))</f>
        <v>0</v>
      </c>
      <c r="H79" s="16">
        <f>G79</f>
        <v>0</v>
      </c>
      <c r="I79" s="29">
        <v>0.2</v>
      </c>
      <c r="J79" s="16">
        <f>I79*H79</f>
        <v>0</v>
      </c>
      <c r="K79" s="17"/>
    </row>
    <row r="80" spans="1:11" ht="38.25" customHeight="1">
      <c r="A80" s="89"/>
      <c r="B80" s="15"/>
      <c r="C80" s="15"/>
      <c r="D80" s="15" t="s">
        <v>65</v>
      </c>
      <c r="E80" s="54"/>
      <c r="F80" s="15"/>
      <c r="G80" s="16"/>
      <c r="H80" s="16"/>
      <c r="I80" s="16"/>
      <c r="J80" s="16"/>
      <c r="K80" s="17" t="s">
        <v>66</v>
      </c>
    </row>
    <row r="81" spans="1:11" ht="38.25" customHeight="1">
      <c r="A81" s="89"/>
      <c r="B81" s="15"/>
      <c r="C81" s="15"/>
      <c r="D81" s="15" t="s">
        <v>67</v>
      </c>
      <c r="E81" s="54"/>
      <c r="F81" s="15"/>
      <c r="G81" s="16"/>
      <c r="H81" s="16"/>
      <c r="I81" s="16"/>
      <c r="J81" s="16"/>
      <c r="K81" s="17" t="s">
        <v>68</v>
      </c>
    </row>
    <row r="82" spans="1:11" ht="22.5" customHeight="1">
      <c r="A82" s="89"/>
      <c r="B82" s="65" t="s">
        <v>110</v>
      </c>
      <c r="C82" s="65"/>
      <c r="D82" s="40"/>
      <c r="E82" s="41"/>
      <c r="F82" s="42" t="s">
        <v>70</v>
      </c>
      <c r="G82" s="46"/>
      <c r="H82" s="46"/>
      <c r="I82" s="46"/>
      <c r="J82" s="46">
        <f>SUM(J64:J80)</f>
        <v>0</v>
      </c>
      <c r="K82" s="49"/>
    </row>
    <row r="83" spans="1:11" ht="24" customHeight="1">
      <c r="A83" s="89"/>
      <c r="B83" s="65" t="s">
        <v>111</v>
      </c>
      <c r="C83" s="65"/>
      <c r="D83" s="65"/>
      <c r="E83" s="108"/>
      <c r="F83" s="65"/>
      <c r="G83" s="19"/>
      <c r="H83" s="19"/>
      <c r="I83" s="35">
        <v>0.1</v>
      </c>
      <c r="J83" s="19">
        <f>I83*J82</f>
        <v>0</v>
      </c>
      <c r="K83" s="18"/>
    </row>
    <row r="84" spans="1:11" ht="24" customHeight="1">
      <c r="A84" s="88" t="s">
        <v>112</v>
      </c>
      <c r="B84" s="90" t="s">
        <v>113</v>
      </c>
      <c r="C84" s="90"/>
      <c r="D84" s="90"/>
      <c r="E84" s="91"/>
      <c r="F84" s="90"/>
      <c r="G84" s="92"/>
      <c r="H84" s="92"/>
      <c r="I84" s="92"/>
      <c r="J84" s="92"/>
      <c r="K84" s="91"/>
    </row>
    <row r="85" spans="1:11" ht="37.5" customHeight="1">
      <c r="A85" s="89"/>
      <c r="B85" s="15" t="s">
        <v>19</v>
      </c>
      <c r="C85" s="15" t="s">
        <v>114</v>
      </c>
      <c r="D85" s="15" t="s">
        <v>21</v>
      </c>
      <c r="E85" s="54"/>
      <c r="F85" s="15"/>
      <c r="G85" s="16"/>
      <c r="H85" s="16"/>
      <c r="I85" s="16"/>
      <c r="J85" s="16"/>
      <c r="K85" s="17"/>
    </row>
    <row r="86" spans="1:11" ht="89.25" customHeight="1">
      <c r="A86" s="89"/>
      <c r="B86" s="15"/>
      <c r="C86" s="15"/>
      <c r="D86" s="15" t="s">
        <v>22</v>
      </c>
      <c r="E86" s="54"/>
      <c r="F86" s="15"/>
      <c r="G86" s="16"/>
      <c r="H86" s="16"/>
      <c r="I86" s="16"/>
      <c r="J86" s="16"/>
      <c r="K86" s="17"/>
    </row>
    <row r="87" spans="1:11" ht="37.5" customHeight="1">
      <c r="A87" s="89"/>
      <c r="B87" s="15"/>
      <c r="C87" s="15"/>
      <c r="D87" s="15" t="s">
        <v>23</v>
      </c>
      <c r="E87" s="54"/>
      <c r="F87" s="15"/>
      <c r="G87" s="16"/>
      <c r="H87" s="16"/>
      <c r="I87" s="16"/>
      <c r="J87" s="16"/>
      <c r="K87" s="17"/>
    </row>
    <row r="88" spans="1:11" ht="38.25" customHeight="1">
      <c r="A88" s="89"/>
      <c r="B88" s="15" t="s">
        <v>24</v>
      </c>
      <c r="C88" s="15"/>
      <c r="D88" s="15" t="s">
        <v>25</v>
      </c>
      <c r="E88" s="52"/>
      <c r="F88" s="15"/>
      <c r="G88" s="16"/>
      <c r="H88" s="16"/>
      <c r="I88" s="16"/>
      <c r="J88" s="16"/>
      <c r="K88" s="17"/>
    </row>
    <row r="89" spans="1:11" ht="38.25" customHeight="1">
      <c r="A89" s="89"/>
      <c r="B89" s="15" t="s">
        <v>115</v>
      </c>
      <c r="C89" s="15"/>
      <c r="D89" s="15"/>
      <c r="E89" s="53"/>
      <c r="F89" s="15" t="s">
        <v>116</v>
      </c>
      <c r="G89" s="16">
        <f>SUM(G90:G90)</f>
        <v>0</v>
      </c>
      <c r="H89" s="16">
        <f>G89/5*5</f>
        <v>0</v>
      </c>
      <c r="I89" s="29">
        <v>0.5</v>
      </c>
      <c r="J89" s="16">
        <f>I89*H89</f>
        <v>0</v>
      </c>
      <c r="K89" s="17"/>
    </row>
    <row r="90" spans="1:11" ht="54.75" customHeight="1">
      <c r="A90" s="89"/>
      <c r="C90" s="27" t="s">
        <v>117</v>
      </c>
      <c r="D90" s="15" t="s">
        <v>118</v>
      </c>
      <c r="E90" s="57"/>
      <c r="F90" s="15" t="s">
        <v>119</v>
      </c>
      <c r="G90" s="16">
        <f>IF(E90="Massivbau",1,IF(E90="Spannbetonbau",2,IF(E90="Silo- und Behälterbau in Spannbetonbauweise für Feststoffe",3,IF(E90="Silo- und Behälterbau in Spannbetonbauweise für Flüssigkeiten",4,IF(E90="Faulbehälter in Spannbetonbauweise",5,0)))))</f>
        <v>0</v>
      </c>
      <c r="H90" s="16"/>
      <c r="I90" s="16"/>
      <c r="J90" s="16"/>
      <c r="K90" s="17"/>
    </row>
    <row r="91" spans="1:11" ht="38.25" customHeight="1">
      <c r="A91" s="89"/>
      <c r="B91" s="15" t="s">
        <v>120</v>
      </c>
      <c r="C91" s="34" t="s">
        <v>121</v>
      </c>
      <c r="D91" s="26"/>
      <c r="E91" s="17"/>
      <c r="F91" s="15" t="s">
        <v>122</v>
      </c>
      <c r="G91" s="16">
        <f>SUM(G92:G94)</f>
        <v>0</v>
      </c>
      <c r="H91" s="16">
        <f>G91/4*5</f>
        <v>0</v>
      </c>
      <c r="I91" s="29">
        <v>0.15</v>
      </c>
      <c r="J91" s="16">
        <f>I91*H91</f>
        <v>0</v>
      </c>
      <c r="K91" s="17"/>
    </row>
    <row r="92" spans="1:11" ht="38.25" customHeight="1">
      <c r="A92" s="89"/>
      <c r="C92" s="15" t="s">
        <v>123</v>
      </c>
      <c r="D92" s="15" t="s">
        <v>48</v>
      </c>
      <c r="E92" s="54"/>
      <c r="F92" s="15" t="s">
        <v>31</v>
      </c>
      <c r="G92" s="16">
        <f>IF(E92="ja",1,0)</f>
        <v>0</v>
      </c>
      <c r="H92" s="16"/>
      <c r="I92" s="16"/>
      <c r="J92" s="16"/>
      <c r="K92" s="17"/>
    </row>
    <row r="93" spans="1:11" ht="38.25" customHeight="1">
      <c r="A93" s="89"/>
      <c r="B93" s="15"/>
      <c r="C93" s="15" t="s">
        <v>124</v>
      </c>
      <c r="D93" s="15" t="s">
        <v>50</v>
      </c>
      <c r="E93" s="54"/>
      <c r="F93" s="15" t="s">
        <v>31</v>
      </c>
      <c r="G93" s="16">
        <f>IF(E93="ja",1,0)</f>
        <v>0</v>
      </c>
      <c r="H93" s="16"/>
      <c r="I93" s="16"/>
      <c r="J93" s="16"/>
      <c r="K93" s="17"/>
    </row>
    <row r="94" spans="1:11" ht="38.25" customHeight="1">
      <c r="A94" s="89"/>
      <c r="B94" s="15"/>
      <c r="C94" s="15" t="s">
        <v>125</v>
      </c>
      <c r="D94" s="15" t="s">
        <v>52</v>
      </c>
      <c r="E94" s="54"/>
      <c r="F94" s="15" t="s">
        <v>36</v>
      </c>
      <c r="G94" s="16">
        <f>IF(E94="ja",2,0)</f>
        <v>0</v>
      </c>
      <c r="H94" s="16"/>
      <c r="I94" s="16"/>
      <c r="J94" s="16"/>
      <c r="K94" s="17"/>
    </row>
    <row r="95" spans="1:11" ht="38.25" customHeight="1">
      <c r="A95" s="89"/>
      <c r="B95" s="15" t="s">
        <v>126</v>
      </c>
      <c r="C95" s="15"/>
      <c r="D95" s="26"/>
      <c r="E95" s="53"/>
      <c r="F95" s="15" t="s">
        <v>116</v>
      </c>
      <c r="G95" s="16">
        <f>SUM(G96:G96)</f>
        <v>0</v>
      </c>
      <c r="H95" s="16">
        <f>G95</f>
        <v>0</v>
      </c>
      <c r="I95" s="29">
        <v>0.15</v>
      </c>
      <c r="J95" s="16">
        <f>I95*H95</f>
        <v>0</v>
      </c>
      <c r="K95" s="17"/>
    </row>
    <row r="96" spans="1:11" ht="38.25" customHeight="1">
      <c r="A96" s="89"/>
      <c r="C96" s="27" t="s">
        <v>127</v>
      </c>
      <c r="D96" s="15" t="s">
        <v>118</v>
      </c>
      <c r="E96" s="57"/>
      <c r="F96" s="15" t="s">
        <v>128</v>
      </c>
      <c r="G96" s="16">
        <f>IF(E96="Mikropfähle",3,IF(E96="Bohrpfähle",5,0))</f>
        <v>0</v>
      </c>
      <c r="H96" s="16"/>
      <c r="I96" s="16"/>
      <c r="J96" s="16"/>
      <c r="K96" s="17"/>
    </row>
    <row r="97" spans="1:11" ht="38.25" customHeight="1">
      <c r="A97" s="89"/>
      <c r="B97" s="15" t="s">
        <v>62</v>
      </c>
      <c r="C97" s="27" t="s">
        <v>129</v>
      </c>
      <c r="D97" s="15" t="s">
        <v>130</v>
      </c>
      <c r="E97" s="56"/>
      <c r="F97" s="15" t="s">
        <v>131</v>
      </c>
      <c r="G97" s="16">
        <f>IF(E97&lt;10000001,0,IF(E97&lt;15000001,1,IF(E97&lt;20000001,2,IF(E97&lt;25000001,3,IF(E97&lt;35000001,4,IF(E97&gt;=35000001,5))))))</f>
        <v>0</v>
      </c>
      <c r="H97" s="16">
        <f>G97</f>
        <v>0</v>
      </c>
      <c r="I97" s="29">
        <v>0.2</v>
      </c>
      <c r="J97" s="16">
        <f>I97*H97</f>
        <v>0</v>
      </c>
      <c r="K97" s="17"/>
    </row>
    <row r="98" spans="1:11" ht="38.25" customHeight="1">
      <c r="A98" s="89"/>
      <c r="B98" s="15"/>
      <c r="C98" s="15"/>
      <c r="D98" s="15" t="s">
        <v>65</v>
      </c>
      <c r="E98" s="54"/>
      <c r="F98" s="15"/>
      <c r="G98" s="16"/>
      <c r="H98" s="16"/>
      <c r="I98" s="16"/>
      <c r="J98" s="16"/>
      <c r="K98" s="17" t="s">
        <v>66</v>
      </c>
    </row>
    <row r="99" spans="1:11" ht="38.25" customHeight="1">
      <c r="A99" s="89"/>
      <c r="B99" s="15"/>
      <c r="C99" s="15"/>
      <c r="D99" s="15" t="s">
        <v>67</v>
      </c>
      <c r="E99" s="54"/>
      <c r="F99" s="15"/>
      <c r="G99" s="16"/>
      <c r="H99" s="16"/>
      <c r="I99" s="16"/>
      <c r="J99" s="16"/>
      <c r="K99" s="17" t="s">
        <v>68</v>
      </c>
    </row>
    <row r="100" spans="1:11" ht="24" customHeight="1">
      <c r="A100" s="89"/>
      <c r="B100" s="65" t="s">
        <v>132</v>
      </c>
      <c r="C100" s="65"/>
      <c r="D100" s="47"/>
      <c r="E100" s="48"/>
      <c r="F100" s="42" t="s">
        <v>70</v>
      </c>
      <c r="G100" s="46"/>
      <c r="H100" s="46"/>
      <c r="I100" s="46"/>
      <c r="J100" s="46">
        <f>SUM(J89:J97)</f>
        <v>0</v>
      </c>
      <c r="K100" s="49"/>
    </row>
    <row r="101" spans="1:11" ht="24" customHeight="1">
      <c r="A101" s="109"/>
      <c r="B101" s="66" t="s">
        <v>133</v>
      </c>
      <c r="C101" s="67"/>
      <c r="D101" s="67"/>
      <c r="E101" s="67"/>
      <c r="F101" s="68"/>
      <c r="G101" s="19"/>
      <c r="H101" s="19"/>
      <c r="I101" s="36">
        <f>0.2/3</f>
        <v>6.6666666666666666E-2</v>
      </c>
      <c r="J101" s="37">
        <f>I101*J100</f>
        <v>0</v>
      </c>
      <c r="K101" s="18"/>
    </row>
    <row r="102" spans="1:11" ht="24" customHeight="1">
      <c r="A102" s="88" t="s">
        <v>112</v>
      </c>
      <c r="B102" s="90" t="s">
        <v>134</v>
      </c>
      <c r="C102" s="90"/>
      <c r="D102" s="90"/>
      <c r="E102" s="91"/>
      <c r="F102" s="90"/>
      <c r="G102" s="92"/>
      <c r="H102" s="92"/>
      <c r="I102" s="92"/>
      <c r="J102" s="92"/>
      <c r="K102" s="91"/>
    </row>
    <row r="103" spans="1:11" ht="37.5" customHeight="1">
      <c r="A103" s="89"/>
      <c r="B103" s="15" t="s">
        <v>19</v>
      </c>
      <c r="C103" s="15" t="s">
        <v>135</v>
      </c>
      <c r="D103" s="15" t="s">
        <v>21</v>
      </c>
      <c r="E103" s="54"/>
      <c r="F103" s="15"/>
      <c r="G103" s="16"/>
      <c r="H103" s="16"/>
      <c r="I103" s="16"/>
      <c r="J103" s="16"/>
      <c r="K103" s="17"/>
    </row>
    <row r="104" spans="1:11" ht="89.25" customHeight="1">
      <c r="A104" s="89"/>
      <c r="B104" s="15"/>
      <c r="C104" s="15"/>
      <c r="D104" s="15" t="s">
        <v>22</v>
      </c>
      <c r="E104" s="54"/>
      <c r="F104" s="15"/>
      <c r="G104" s="16"/>
      <c r="H104" s="16"/>
      <c r="I104" s="16"/>
      <c r="J104" s="16"/>
      <c r="K104" s="17"/>
    </row>
    <row r="105" spans="1:11" ht="37.5" customHeight="1">
      <c r="A105" s="89"/>
      <c r="B105" s="15"/>
      <c r="C105" s="15"/>
      <c r="D105" s="15" t="s">
        <v>23</v>
      </c>
      <c r="E105" s="54"/>
      <c r="F105" s="15"/>
      <c r="G105" s="16"/>
      <c r="H105" s="16"/>
      <c r="I105" s="16"/>
      <c r="J105" s="16"/>
      <c r="K105" s="17"/>
    </row>
    <row r="106" spans="1:11" ht="38.25" customHeight="1">
      <c r="A106" s="89"/>
      <c r="B106" s="15" t="s">
        <v>24</v>
      </c>
      <c r="C106" s="15"/>
      <c r="D106" s="15" t="s">
        <v>25</v>
      </c>
      <c r="E106" s="52"/>
      <c r="F106" s="15"/>
      <c r="G106" s="16"/>
      <c r="H106" s="16"/>
      <c r="I106" s="16"/>
      <c r="J106" s="16"/>
      <c r="K106" s="17"/>
    </row>
    <row r="107" spans="1:11" ht="38.25" customHeight="1">
      <c r="A107" s="89"/>
      <c r="B107" s="15" t="s">
        <v>115</v>
      </c>
      <c r="C107" s="15"/>
      <c r="D107" s="15"/>
      <c r="E107" s="53"/>
      <c r="F107" s="15" t="s">
        <v>116</v>
      </c>
      <c r="G107" s="16">
        <f>SUM(G108:G108)</f>
        <v>0</v>
      </c>
      <c r="H107" s="16">
        <f>G107/5*5</f>
        <v>0</v>
      </c>
      <c r="I107" s="29">
        <v>0.5</v>
      </c>
      <c r="J107" s="16">
        <f>I107*H107</f>
        <v>0</v>
      </c>
      <c r="K107" s="17"/>
    </row>
    <row r="108" spans="1:11" ht="54.75" customHeight="1">
      <c r="A108" s="89"/>
      <c r="C108" s="27" t="s">
        <v>136</v>
      </c>
      <c r="D108" s="15" t="s">
        <v>118</v>
      </c>
      <c r="E108" s="57"/>
      <c r="F108" s="15" t="s">
        <v>119</v>
      </c>
      <c r="G108" s="16">
        <f>IF(E108="Massivbau",1,IF(E108="Spannbetonbau",2,IF(E108="Silo- und Behälterbau in Spannbetonbauweise für Feststoffe",3,IF(E108="Silo- und Behälterbau in Spannbetonbauweise für Flüssigkeiten",4,IF(E108="Faulbehälter in Spannbetonbauweise",5,0)))))</f>
        <v>0</v>
      </c>
      <c r="H108" s="16"/>
      <c r="I108" s="16"/>
      <c r="J108" s="16"/>
      <c r="K108" s="17"/>
    </row>
    <row r="109" spans="1:11" ht="38.25" customHeight="1">
      <c r="A109" s="89"/>
      <c r="B109" s="15" t="s">
        <v>120</v>
      </c>
      <c r="C109" s="34" t="s">
        <v>137</v>
      </c>
      <c r="D109" s="26"/>
      <c r="E109" s="17"/>
      <c r="F109" s="15" t="s">
        <v>122</v>
      </c>
      <c r="G109" s="16">
        <f>SUM(G110:G112)</f>
        <v>0</v>
      </c>
      <c r="H109" s="16">
        <f>G109/4*5</f>
        <v>0</v>
      </c>
      <c r="I109" s="29">
        <v>0.15</v>
      </c>
      <c r="J109" s="16">
        <f>I109*H109</f>
        <v>0</v>
      </c>
      <c r="K109" s="17"/>
    </row>
    <row r="110" spans="1:11" ht="38.25" customHeight="1">
      <c r="A110" s="89"/>
      <c r="C110" s="15" t="s">
        <v>138</v>
      </c>
      <c r="D110" s="15" t="s">
        <v>48</v>
      </c>
      <c r="E110" s="54"/>
      <c r="F110" s="15" t="s">
        <v>31</v>
      </c>
      <c r="G110" s="16">
        <f>IF(E110="ja",1,0)</f>
        <v>0</v>
      </c>
      <c r="H110" s="16"/>
      <c r="I110" s="16"/>
      <c r="J110" s="16"/>
      <c r="K110" s="17"/>
    </row>
    <row r="111" spans="1:11" ht="38.25" customHeight="1">
      <c r="A111" s="89"/>
      <c r="B111" s="15"/>
      <c r="C111" s="15" t="s">
        <v>139</v>
      </c>
      <c r="D111" s="15" t="s">
        <v>50</v>
      </c>
      <c r="E111" s="54"/>
      <c r="F111" s="15" t="s">
        <v>31</v>
      </c>
      <c r="G111" s="16">
        <f>IF(E111="ja",1,0)</f>
        <v>0</v>
      </c>
      <c r="H111" s="16"/>
      <c r="I111" s="16"/>
      <c r="J111" s="16"/>
      <c r="K111" s="17"/>
    </row>
    <row r="112" spans="1:11" ht="38.25" customHeight="1">
      <c r="A112" s="89"/>
      <c r="B112" s="15"/>
      <c r="C112" s="15" t="s">
        <v>140</v>
      </c>
      <c r="D112" s="15" t="s">
        <v>52</v>
      </c>
      <c r="E112" s="54"/>
      <c r="F112" s="15" t="s">
        <v>36</v>
      </c>
      <c r="G112" s="16">
        <f>IF(E112="ja",2,0)</f>
        <v>0</v>
      </c>
      <c r="H112" s="16"/>
      <c r="I112" s="16"/>
      <c r="J112" s="16"/>
      <c r="K112" s="17"/>
    </row>
    <row r="113" spans="1:11" ht="38.25" customHeight="1">
      <c r="A113" s="89"/>
      <c r="B113" s="15" t="s">
        <v>126</v>
      </c>
      <c r="C113" s="15"/>
      <c r="D113" s="26"/>
      <c r="E113" s="53"/>
      <c r="F113" s="15" t="s">
        <v>116</v>
      </c>
      <c r="G113" s="16">
        <f>SUM(G114:G114)</f>
        <v>0</v>
      </c>
      <c r="H113" s="16">
        <f>G113</f>
        <v>0</v>
      </c>
      <c r="I113" s="29">
        <v>0.15</v>
      </c>
      <c r="J113" s="16">
        <f>I113*H113</f>
        <v>0</v>
      </c>
      <c r="K113" s="17"/>
    </row>
    <row r="114" spans="1:11" ht="38.25" customHeight="1">
      <c r="A114" s="89"/>
      <c r="C114" s="39" t="s">
        <v>141</v>
      </c>
      <c r="D114" s="15" t="s">
        <v>118</v>
      </c>
      <c r="E114" s="57"/>
      <c r="F114" s="15" t="s">
        <v>128</v>
      </c>
      <c r="G114" s="16">
        <f>IF(E114="keine",0,IF(E114="Mikropfähle",3,IF(E114="Bohrpfähle",5,0)))</f>
        <v>0</v>
      </c>
      <c r="H114" s="16"/>
      <c r="I114" s="16"/>
      <c r="J114" s="16"/>
      <c r="K114" s="17"/>
    </row>
    <row r="115" spans="1:11" ht="37.5" customHeight="1">
      <c r="A115" s="89"/>
      <c r="B115" s="15" t="s">
        <v>62</v>
      </c>
      <c r="C115" s="27" t="s">
        <v>142</v>
      </c>
      <c r="D115" s="15" t="s">
        <v>130</v>
      </c>
      <c r="E115" s="56"/>
      <c r="F115" s="15" t="s">
        <v>143</v>
      </c>
      <c r="G115" s="16">
        <f>IF(E115&lt;10000001,0,IF(E115&lt;15000001,1,IF(E115&lt;20000001,2,IF(E115&lt;25000001,3,IF(E115&lt;35000001,4,IF(E115&gt;=35000001,5))))))</f>
        <v>0</v>
      </c>
      <c r="H115" s="16">
        <f>G115</f>
        <v>0</v>
      </c>
      <c r="I115" s="29">
        <v>0.2</v>
      </c>
      <c r="J115" s="16">
        <f>I115*H115</f>
        <v>0</v>
      </c>
      <c r="K115" s="17"/>
    </row>
    <row r="116" spans="1:11" ht="37.5" customHeight="1">
      <c r="A116" s="89"/>
      <c r="B116" s="15"/>
      <c r="C116" s="15"/>
      <c r="D116" s="15" t="s">
        <v>65</v>
      </c>
      <c r="E116" s="54"/>
      <c r="F116" s="15"/>
      <c r="G116" s="16"/>
      <c r="H116" s="16"/>
      <c r="I116" s="16"/>
      <c r="J116" s="16"/>
      <c r="K116" s="17" t="s">
        <v>66</v>
      </c>
    </row>
    <row r="117" spans="1:11" ht="37.5" customHeight="1">
      <c r="A117" s="89"/>
      <c r="B117" s="15"/>
      <c r="C117" s="15"/>
      <c r="D117" s="15" t="s">
        <v>67</v>
      </c>
      <c r="E117" s="54"/>
      <c r="F117" s="15"/>
      <c r="G117" s="16"/>
      <c r="H117" s="16"/>
      <c r="I117" s="16"/>
      <c r="J117" s="16"/>
      <c r="K117" s="17" t="s">
        <v>68</v>
      </c>
    </row>
    <row r="118" spans="1:11" ht="23.25" customHeight="1">
      <c r="A118" s="89"/>
      <c r="B118" s="65" t="s">
        <v>144</v>
      </c>
      <c r="C118" s="65"/>
      <c r="D118" s="47"/>
      <c r="E118" s="48"/>
      <c r="F118" s="42" t="s">
        <v>70</v>
      </c>
      <c r="G118" s="46"/>
      <c r="H118" s="46"/>
      <c r="I118" s="46"/>
      <c r="J118" s="46">
        <f>SUM(J107:J115)</f>
        <v>0</v>
      </c>
      <c r="K118" s="49"/>
    </row>
    <row r="119" spans="1:11" ht="24" customHeight="1">
      <c r="A119" s="89"/>
      <c r="B119" s="66" t="s">
        <v>145</v>
      </c>
      <c r="C119" s="67"/>
      <c r="D119" s="67"/>
      <c r="E119" s="67"/>
      <c r="F119" s="68"/>
      <c r="G119" s="19"/>
      <c r="H119" s="19"/>
      <c r="I119" s="36">
        <f>0.2/3</f>
        <v>6.6666666666666666E-2</v>
      </c>
      <c r="J119" s="37">
        <f>I119*J118</f>
        <v>0</v>
      </c>
      <c r="K119" s="18"/>
    </row>
    <row r="120" spans="1:11" ht="24" customHeight="1">
      <c r="A120" s="88" t="s">
        <v>112</v>
      </c>
      <c r="B120" s="90" t="s">
        <v>146</v>
      </c>
      <c r="C120" s="90"/>
      <c r="D120" s="90"/>
      <c r="E120" s="91"/>
      <c r="F120" s="90"/>
      <c r="G120" s="92"/>
      <c r="H120" s="92"/>
      <c r="I120" s="92"/>
      <c r="J120" s="92"/>
      <c r="K120" s="91"/>
    </row>
    <row r="121" spans="1:11" ht="37.5" customHeight="1">
      <c r="A121" s="89"/>
      <c r="B121" s="15" t="s">
        <v>19</v>
      </c>
      <c r="C121" s="15" t="s">
        <v>147</v>
      </c>
      <c r="D121" s="15" t="s">
        <v>21</v>
      </c>
      <c r="E121" s="54"/>
      <c r="F121" s="15"/>
      <c r="G121" s="16"/>
      <c r="H121" s="16"/>
      <c r="I121" s="16"/>
      <c r="J121" s="16"/>
      <c r="K121" s="17"/>
    </row>
    <row r="122" spans="1:11" ht="89.25" customHeight="1">
      <c r="A122" s="89"/>
      <c r="B122" s="15"/>
      <c r="C122" s="15"/>
      <c r="D122" s="15" t="s">
        <v>22</v>
      </c>
      <c r="E122" s="54"/>
      <c r="F122" s="15"/>
      <c r="G122" s="16"/>
      <c r="H122" s="16"/>
      <c r="I122" s="16"/>
      <c r="J122" s="16"/>
      <c r="K122" s="17"/>
    </row>
    <row r="123" spans="1:11" ht="37.5" customHeight="1">
      <c r="A123" s="89"/>
      <c r="B123" s="15"/>
      <c r="C123" s="15"/>
      <c r="D123" s="15" t="s">
        <v>23</v>
      </c>
      <c r="E123" s="54"/>
      <c r="F123" s="15"/>
      <c r="G123" s="16"/>
      <c r="H123" s="16"/>
      <c r="I123" s="16"/>
      <c r="J123" s="16"/>
      <c r="K123" s="17"/>
    </row>
    <row r="124" spans="1:11" ht="38.25" customHeight="1">
      <c r="A124" s="89"/>
      <c r="B124" s="15" t="s">
        <v>24</v>
      </c>
      <c r="C124" s="15"/>
      <c r="D124" s="15" t="s">
        <v>25</v>
      </c>
      <c r="E124" s="52"/>
      <c r="F124" s="15"/>
      <c r="G124" s="16"/>
      <c r="H124" s="16"/>
      <c r="I124" s="16"/>
      <c r="J124" s="16"/>
      <c r="K124" s="17"/>
    </row>
    <row r="125" spans="1:11" ht="38.25" customHeight="1">
      <c r="A125" s="89"/>
      <c r="B125" s="15" t="s">
        <v>115</v>
      </c>
      <c r="C125" s="15"/>
      <c r="D125" s="15"/>
      <c r="E125" s="53"/>
      <c r="F125" s="15" t="s">
        <v>116</v>
      </c>
      <c r="G125" s="16">
        <f>SUM(G126:G126)</f>
        <v>0</v>
      </c>
      <c r="H125" s="16">
        <f>G125/5*5</f>
        <v>0</v>
      </c>
      <c r="I125" s="29">
        <v>0.5</v>
      </c>
      <c r="J125" s="16">
        <f>I125*H125</f>
        <v>0</v>
      </c>
      <c r="K125" s="17"/>
    </row>
    <row r="126" spans="1:11" ht="54.75" customHeight="1">
      <c r="A126" s="89"/>
      <c r="C126" s="27" t="s">
        <v>148</v>
      </c>
      <c r="D126" s="15" t="s">
        <v>118</v>
      </c>
      <c r="E126" s="57"/>
      <c r="F126" s="15" t="s">
        <v>119</v>
      </c>
      <c r="G126" s="16">
        <f>IF(E126="Massivbau",1,IF(E126="Spannbetonbau",2,IF(E126="Silo- und Behälterbau in Spannbetonbauweise für Feststoffe",3,IF(E126="Silo- und Behälterbau in Spannbetonbauweise für Flüssigkeiten",4,IF(E126="Faulbehälter in Spannbetonbauweise",5,0)))))</f>
        <v>0</v>
      </c>
      <c r="H126" s="16"/>
      <c r="I126" s="16"/>
      <c r="J126" s="16"/>
      <c r="K126" s="17"/>
    </row>
    <row r="127" spans="1:11" ht="38.25" customHeight="1">
      <c r="A127" s="89"/>
      <c r="B127" s="15" t="s">
        <v>120</v>
      </c>
      <c r="C127" s="34" t="s">
        <v>149</v>
      </c>
      <c r="D127" s="26"/>
      <c r="E127" s="17"/>
      <c r="F127" s="15" t="s">
        <v>122</v>
      </c>
      <c r="G127" s="16">
        <f>SUM(G128:G130)</f>
        <v>0</v>
      </c>
      <c r="H127" s="16">
        <f>G127/4*5</f>
        <v>0</v>
      </c>
      <c r="I127" s="29">
        <v>0.15</v>
      </c>
      <c r="J127" s="16">
        <f>I127*H127</f>
        <v>0</v>
      </c>
      <c r="K127" s="17"/>
    </row>
    <row r="128" spans="1:11" ht="38.25" customHeight="1">
      <c r="A128" s="89"/>
      <c r="C128" s="15" t="s">
        <v>150</v>
      </c>
      <c r="D128" s="15" t="s">
        <v>48</v>
      </c>
      <c r="E128" s="54"/>
      <c r="F128" s="15" t="s">
        <v>31</v>
      </c>
      <c r="G128" s="16">
        <f>IF(E128="ja",1,0)</f>
        <v>0</v>
      </c>
      <c r="H128" s="16"/>
      <c r="I128" s="16"/>
      <c r="J128" s="16"/>
      <c r="K128" s="17"/>
    </row>
    <row r="129" spans="1:11" ht="38.25" customHeight="1">
      <c r="A129" s="89"/>
      <c r="B129" s="15"/>
      <c r="C129" s="15" t="s">
        <v>151</v>
      </c>
      <c r="D129" s="15" t="s">
        <v>50</v>
      </c>
      <c r="E129" s="54"/>
      <c r="F129" s="15" t="s">
        <v>31</v>
      </c>
      <c r="G129" s="16">
        <f>IF(E129="ja",1,0)</f>
        <v>0</v>
      </c>
      <c r="H129" s="16"/>
      <c r="I129" s="16"/>
      <c r="J129" s="16"/>
      <c r="K129" s="17"/>
    </row>
    <row r="130" spans="1:11" ht="38.25" customHeight="1">
      <c r="A130" s="89"/>
      <c r="B130" s="15"/>
      <c r="C130" s="15" t="s">
        <v>152</v>
      </c>
      <c r="D130" s="15" t="s">
        <v>52</v>
      </c>
      <c r="E130" s="54"/>
      <c r="F130" s="15" t="s">
        <v>36</v>
      </c>
      <c r="G130" s="16">
        <f>IF(E130="ja",2,0)</f>
        <v>0</v>
      </c>
      <c r="H130" s="16"/>
      <c r="I130" s="16"/>
      <c r="J130" s="16"/>
      <c r="K130" s="17"/>
    </row>
    <row r="131" spans="1:11" ht="38.25" customHeight="1">
      <c r="A131" s="89"/>
      <c r="B131" s="15" t="s">
        <v>126</v>
      </c>
      <c r="C131" s="15"/>
      <c r="D131" s="26"/>
      <c r="E131" s="53"/>
      <c r="F131" s="15" t="s">
        <v>116</v>
      </c>
      <c r="G131" s="16">
        <f>SUM(G132:G132)</f>
        <v>0</v>
      </c>
      <c r="H131" s="16">
        <f>G131</f>
        <v>0</v>
      </c>
      <c r="I131" s="29">
        <v>0.15</v>
      </c>
      <c r="J131" s="16">
        <f>I131*H131</f>
        <v>0</v>
      </c>
      <c r="K131" s="17"/>
    </row>
    <row r="132" spans="1:11" ht="38.25" customHeight="1">
      <c r="A132" s="89"/>
      <c r="C132" s="27" t="s">
        <v>153</v>
      </c>
      <c r="D132" s="15" t="s">
        <v>118</v>
      </c>
      <c r="E132" s="57"/>
      <c r="F132" s="15" t="s">
        <v>128</v>
      </c>
      <c r="G132" s="16">
        <f>IF(E132="keine",0,IF(E132="Mikropfähle",3,IF(E132="Bohrpfähle",5,0)))</f>
        <v>0</v>
      </c>
      <c r="H132" s="16"/>
      <c r="I132" s="16"/>
      <c r="J132" s="16"/>
      <c r="K132" s="17"/>
    </row>
    <row r="133" spans="1:11" ht="37.5" customHeight="1">
      <c r="A133" s="89"/>
      <c r="B133" s="15" t="s">
        <v>62</v>
      </c>
      <c r="C133" s="27" t="s">
        <v>154</v>
      </c>
      <c r="D133" s="15" t="s">
        <v>130</v>
      </c>
      <c r="E133" s="56"/>
      <c r="F133" s="15" t="s">
        <v>143</v>
      </c>
      <c r="G133" s="16">
        <f>IF(E133&lt;1000001,0,IF(E133&lt;15000001,1,IF(E133&lt;20000001,2,IF(E133&lt;25000001,3,IF(E133&lt;35000001,4,IF(E133&gt;=35000001,5))))))</f>
        <v>0</v>
      </c>
      <c r="H133" s="16">
        <f>G133</f>
        <v>0</v>
      </c>
      <c r="I133" s="29">
        <v>0.2</v>
      </c>
      <c r="J133" s="16">
        <f>I133*H133</f>
        <v>0</v>
      </c>
      <c r="K133" s="17"/>
    </row>
    <row r="134" spans="1:11" ht="37.5" customHeight="1">
      <c r="A134" s="89"/>
      <c r="B134" s="15"/>
      <c r="C134" s="15"/>
      <c r="D134" s="15" t="s">
        <v>65</v>
      </c>
      <c r="E134" s="54"/>
      <c r="F134" s="15"/>
      <c r="G134" s="16"/>
      <c r="H134" s="16"/>
      <c r="I134" s="16"/>
      <c r="J134" s="16"/>
      <c r="K134" s="17" t="s">
        <v>66</v>
      </c>
    </row>
    <row r="135" spans="1:11" ht="37.5" customHeight="1">
      <c r="A135" s="89"/>
      <c r="B135" s="15"/>
      <c r="C135" s="15"/>
      <c r="D135" s="15" t="s">
        <v>67</v>
      </c>
      <c r="E135" s="54"/>
      <c r="F135" s="15"/>
      <c r="G135" s="16"/>
      <c r="H135" s="16"/>
      <c r="I135" s="16"/>
      <c r="J135" s="16"/>
      <c r="K135" s="17" t="s">
        <v>68</v>
      </c>
    </row>
    <row r="136" spans="1:11" ht="23.25" customHeight="1">
      <c r="A136" s="89"/>
      <c r="B136" s="65" t="s">
        <v>155</v>
      </c>
      <c r="C136" s="65"/>
      <c r="D136" s="44"/>
      <c r="E136" s="45"/>
      <c r="F136" s="42" t="s">
        <v>70</v>
      </c>
      <c r="G136" s="43"/>
      <c r="H136" s="43"/>
      <c r="I136" s="43"/>
      <c r="J136" s="46">
        <f>SUM(J125:J133)</f>
        <v>0</v>
      </c>
      <c r="K136" s="41"/>
    </row>
    <row r="137" spans="1:11" ht="24" customHeight="1">
      <c r="A137" s="89"/>
      <c r="B137" s="66" t="s">
        <v>156</v>
      </c>
      <c r="C137" s="67"/>
      <c r="D137" s="67"/>
      <c r="E137" s="67"/>
      <c r="F137" s="68"/>
      <c r="G137" s="19"/>
      <c r="H137" s="19"/>
      <c r="I137" s="36">
        <f>0.2/3</f>
        <v>6.6666666666666666E-2</v>
      </c>
      <c r="J137" s="37">
        <f>I137*J136</f>
        <v>0</v>
      </c>
      <c r="K137" s="18"/>
    </row>
    <row r="138" spans="1:11" ht="24" customHeight="1">
      <c r="A138" s="89"/>
      <c r="B138" s="93" t="s">
        <v>157</v>
      </c>
      <c r="C138" s="93"/>
      <c r="D138" s="93"/>
      <c r="E138" s="94"/>
      <c r="F138" s="93"/>
      <c r="G138" s="31"/>
      <c r="H138" s="31"/>
      <c r="I138" s="32">
        <v>0.5</v>
      </c>
      <c r="J138" s="31">
        <f>J137+J119+J83+J58+J33+J101</f>
        <v>0</v>
      </c>
      <c r="K138" s="30" t="s">
        <v>158</v>
      </c>
    </row>
    <row r="139" spans="1:11" s="14" customFormat="1" ht="30" customHeight="1">
      <c r="A139" s="20"/>
      <c r="B139" s="80" t="s">
        <v>159</v>
      </c>
      <c r="C139" s="81"/>
      <c r="D139" s="81"/>
      <c r="E139" s="82"/>
      <c r="F139" s="81"/>
      <c r="G139" s="83"/>
      <c r="H139" s="83"/>
      <c r="I139" s="83"/>
      <c r="J139" s="83"/>
      <c r="K139" s="82"/>
    </row>
    <row r="140" spans="1:11">
      <c r="A140" s="1"/>
      <c r="B140" s="1"/>
      <c r="C140" s="1"/>
      <c r="D140" s="1"/>
      <c r="E140" s="8"/>
      <c r="F140" s="1"/>
      <c r="G140" s="2"/>
      <c r="H140" s="2"/>
      <c r="I140" s="2"/>
      <c r="J140" s="2"/>
      <c r="K140" s="8"/>
    </row>
    <row r="141" spans="1:11" ht="24" customHeight="1">
      <c r="A141" s="69" t="s">
        <v>160</v>
      </c>
      <c r="B141" s="69"/>
      <c r="C141" s="69"/>
      <c r="D141" s="69"/>
      <c r="E141" s="70"/>
      <c r="F141" s="69"/>
      <c r="G141" s="71"/>
      <c r="H141" s="71"/>
      <c r="I141" s="71"/>
      <c r="J141" s="71"/>
      <c r="K141" s="70"/>
    </row>
    <row r="142" spans="1:11" ht="37.5" customHeight="1">
      <c r="A142" s="72" t="s">
        <v>161</v>
      </c>
      <c r="B142" s="1" t="s">
        <v>162</v>
      </c>
      <c r="C142" s="25" t="s">
        <v>163</v>
      </c>
      <c r="D142" s="1" t="s">
        <v>164</v>
      </c>
      <c r="E142" s="58"/>
      <c r="F142" s="1" t="s">
        <v>196</v>
      </c>
      <c r="G142" s="2">
        <f>IF(E142&lt;20,0,IF(E142&lt;=24,1,IF(E142&lt;=29,2,IF(E142&lt;=34,3,IF(E142&lt;=41,4,IF(E142&gt;=42,5))))))</f>
        <v>0</v>
      </c>
      <c r="H142" s="2"/>
      <c r="I142" s="3">
        <v>0.35</v>
      </c>
      <c r="J142" s="33">
        <f>G142*I142</f>
        <v>0</v>
      </c>
      <c r="K142" s="8"/>
    </row>
    <row r="143" spans="1:11" ht="37.5" customHeight="1">
      <c r="A143" s="72"/>
      <c r="B143" s="1"/>
      <c r="C143" s="25" t="s">
        <v>165</v>
      </c>
      <c r="D143" s="1" t="s">
        <v>191</v>
      </c>
      <c r="E143" s="58"/>
      <c r="F143" s="1" t="s">
        <v>166</v>
      </c>
      <c r="G143" s="2">
        <f>IF(E143&lt;3,0,IF(E143=3,1,IF(E143=4,2,IF(E143=5,3,IF(E143=6,4,IF(E143&gt;=7,5))))))</f>
        <v>0</v>
      </c>
      <c r="H143" s="2"/>
      <c r="I143" s="3">
        <v>0.3</v>
      </c>
      <c r="J143" s="33">
        <f t="shared" ref="J143:J144" si="1">G143*I143</f>
        <v>0</v>
      </c>
      <c r="K143" s="8"/>
    </row>
    <row r="144" spans="1:11" ht="37.5" customHeight="1">
      <c r="A144" s="72"/>
      <c r="B144" s="1"/>
      <c r="C144" s="25" t="s">
        <v>167</v>
      </c>
      <c r="D144" s="1" t="s">
        <v>168</v>
      </c>
      <c r="E144" s="58"/>
      <c r="F144" s="1" t="s">
        <v>169</v>
      </c>
      <c r="G144" s="2">
        <f>IF(E144&lt;2,0,IF(E144&lt;=4,1,IF(E144&lt;=6,2,IF(E144&lt;=8,3,IF(E144&lt;=10,4,IF(E144&gt;=11,5))))))</f>
        <v>0</v>
      </c>
      <c r="H144" s="2"/>
      <c r="I144" s="3">
        <v>0.35</v>
      </c>
      <c r="J144" s="33">
        <f t="shared" si="1"/>
        <v>0</v>
      </c>
      <c r="K144" s="8"/>
    </row>
    <row r="145" spans="1:11" ht="30" customHeight="1">
      <c r="A145" s="72"/>
      <c r="B145" s="86" t="s">
        <v>170</v>
      </c>
      <c r="C145" s="86"/>
      <c r="D145" s="86"/>
      <c r="E145" s="7"/>
      <c r="F145" s="7"/>
      <c r="G145" s="7"/>
      <c r="H145" s="7"/>
      <c r="I145" s="7"/>
      <c r="J145" s="50">
        <f>SUM(J142:J144)</f>
        <v>0</v>
      </c>
      <c r="K145" s="7"/>
    </row>
    <row r="146" spans="1:11" ht="27.95" customHeight="1">
      <c r="A146" s="72"/>
      <c r="B146" s="86" t="s">
        <v>171</v>
      </c>
      <c r="C146" s="86"/>
      <c r="D146" s="86"/>
      <c r="E146" s="87"/>
      <c r="F146" s="86"/>
      <c r="G146" s="7"/>
      <c r="H146" s="7"/>
      <c r="I146" s="5">
        <v>0.3</v>
      </c>
      <c r="J146" s="7">
        <f>I146*J145</f>
        <v>0</v>
      </c>
      <c r="K146" s="30" t="s">
        <v>172</v>
      </c>
    </row>
    <row r="147" spans="1:11">
      <c r="A147" s="1"/>
      <c r="B147" s="1"/>
      <c r="C147" s="1"/>
      <c r="D147" s="1"/>
      <c r="E147" s="8"/>
      <c r="F147" s="1"/>
      <c r="G147" s="2"/>
      <c r="H147" s="2"/>
      <c r="I147" s="2"/>
      <c r="J147" s="2"/>
      <c r="K147" s="8"/>
    </row>
    <row r="148" spans="1:11" ht="24" customHeight="1">
      <c r="A148" s="69" t="s">
        <v>173</v>
      </c>
      <c r="B148" s="69"/>
      <c r="C148" s="69"/>
      <c r="D148" s="69"/>
      <c r="E148" s="70"/>
      <c r="F148" s="69"/>
      <c r="G148" s="71"/>
      <c r="H148" s="71"/>
      <c r="I148" s="71"/>
      <c r="J148" s="71"/>
      <c r="K148" s="70"/>
    </row>
    <row r="149" spans="1:11" ht="409.5" customHeight="1">
      <c r="A149" s="72" t="s">
        <v>174</v>
      </c>
      <c r="B149" s="1" t="s">
        <v>175</v>
      </c>
      <c r="C149" s="1"/>
      <c r="D149" s="1" t="s">
        <v>176</v>
      </c>
      <c r="E149" s="84"/>
      <c r="F149" s="85"/>
      <c r="G149" s="2"/>
      <c r="H149" s="2"/>
      <c r="I149" s="2"/>
      <c r="J149" s="2"/>
      <c r="K149" s="8"/>
    </row>
    <row r="150" spans="1:11" ht="90" customHeight="1">
      <c r="A150" s="72"/>
      <c r="B150" s="1" t="s">
        <v>177</v>
      </c>
      <c r="C150" s="1"/>
      <c r="D150" s="73" t="s">
        <v>178</v>
      </c>
      <c r="E150" s="74"/>
      <c r="F150" s="73"/>
      <c r="G150" s="2"/>
      <c r="H150" s="2"/>
      <c r="I150" s="2"/>
      <c r="J150" s="2"/>
      <c r="K150" s="8"/>
    </row>
    <row r="151" spans="1:11" ht="28.15" customHeight="1">
      <c r="A151" s="72"/>
      <c r="B151" s="4" t="s">
        <v>12</v>
      </c>
      <c r="C151" s="4"/>
      <c r="D151" s="4" t="s">
        <v>179</v>
      </c>
      <c r="E151" s="9"/>
      <c r="F151" s="4"/>
      <c r="G151" s="6">
        <v>0</v>
      </c>
      <c r="H151" s="6"/>
      <c r="I151" s="5">
        <v>0.1</v>
      </c>
      <c r="J151" s="7">
        <f>G151*I151</f>
        <v>0</v>
      </c>
      <c r="K151" s="30" t="s">
        <v>180</v>
      </c>
    </row>
    <row r="152" spans="1:11">
      <c r="A152" s="1"/>
      <c r="B152" s="1"/>
      <c r="C152" s="1"/>
      <c r="D152" s="1"/>
      <c r="E152" s="8"/>
      <c r="F152" s="1"/>
      <c r="G152" s="2"/>
      <c r="H152" s="2"/>
      <c r="I152" s="2"/>
      <c r="J152" s="2"/>
      <c r="K152" s="8"/>
    </row>
    <row r="153" spans="1:11" ht="24" customHeight="1">
      <c r="A153" s="69" t="s">
        <v>181</v>
      </c>
      <c r="B153" s="69"/>
      <c r="C153" s="69"/>
      <c r="D153" s="69"/>
      <c r="E153" s="70"/>
      <c r="F153" s="69"/>
      <c r="G153" s="71"/>
      <c r="H153" s="71"/>
      <c r="I153" s="71"/>
      <c r="J153" s="71"/>
      <c r="K153" s="70"/>
    </row>
    <row r="154" spans="1:11" ht="66.75" customHeight="1">
      <c r="A154" s="24"/>
      <c r="B154" s="15"/>
      <c r="C154" s="15"/>
      <c r="D154" s="15" t="s">
        <v>22</v>
      </c>
      <c r="E154" s="54"/>
      <c r="F154" s="15"/>
      <c r="G154" s="16"/>
      <c r="H154" s="16"/>
      <c r="I154" s="16"/>
      <c r="J154" s="16"/>
      <c r="K154" s="17"/>
    </row>
    <row r="155" spans="1:11" ht="409.5" customHeight="1">
      <c r="A155" s="72" t="s">
        <v>182</v>
      </c>
      <c r="B155" s="1" t="s">
        <v>175</v>
      </c>
      <c r="C155" s="1"/>
      <c r="D155" s="1" t="s">
        <v>183</v>
      </c>
      <c r="E155" s="84"/>
      <c r="F155" s="85"/>
      <c r="G155" s="2"/>
      <c r="H155" s="2"/>
      <c r="I155" s="2"/>
      <c r="J155" s="2"/>
      <c r="K155" s="8"/>
    </row>
    <row r="156" spans="1:11" ht="117.75" customHeight="1">
      <c r="A156" s="72"/>
      <c r="B156" s="1" t="s">
        <v>177</v>
      </c>
      <c r="C156" s="1"/>
      <c r="D156" s="73" t="s">
        <v>184</v>
      </c>
      <c r="E156" s="74"/>
      <c r="F156" s="73"/>
      <c r="G156" s="2"/>
      <c r="H156" s="2"/>
      <c r="I156" s="2"/>
      <c r="J156" s="2"/>
      <c r="K156" s="8"/>
    </row>
    <row r="157" spans="1:11" ht="28.15" customHeight="1">
      <c r="A157" s="72"/>
      <c r="B157" s="4" t="s">
        <v>12</v>
      </c>
      <c r="C157" s="4"/>
      <c r="D157" s="4" t="s">
        <v>179</v>
      </c>
      <c r="E157" s="9"/>
      <c r="F157" s="4"/>
      <c r="G157" s="6">
        <v>0</v>
      </c>
      <c r="H157" s="6"/>
      <c r="I157" s="5">
        <v>0.1</v>
      </c>
      <c r="J157" s="7">
        <f>G157*I157</f>
        <v>0</v>
      </c>
      <c r="K157" s="30" t="s">
        <v>180</v>
      </c>
    </row>
    <row r="158" spans="1:11">
      <c r="A158" s="1"/>
      <c r="B158" s="1"/>
      <c r="C158" s="1"/>
      <c r="D158" s="1"/>
      <c r="E158" s="8"/>
      <c r="F158" s="1"/>
      <c r="G158" s="2"/>
      <c r="H158" s="2"/>
      <c r="I158" s="2"/>
      <c r="J158" s="2"/>
      <c r="K158" s="8"/>
    </row>
    <row r="159" spans="1:11" ht="30" customHeight="1">
      <c r="A159" s="75" t="s">
        <v>185</v>
      </c>
      <c r="B159" s="75"/>
      <c r="C159" s="75"/>
      <c r="D159" s="75"/>
      <c r="E159" s="76"/>
      <c r="F159" s="75"/>
      <c r="G159" s="11" t="s">
        <v>186</v>
      </c>
      <c r="H159" s="11"/>
      <c r="I159" s="12">
        <v>1</v>
      </c>
      <c r="J159" s="13">
        <f>SUM(J138+J146+J151+J157)</f>
        <v>0</v>
      </c>
      <c r="K159" s="10" t="s">
        <v>187</v>
      </c>
    </row>
    <row r="160" spans="1:11">
      <c r="A160" s="1"/>
      <c r="B160" s="1"/>
      <c r="C160" s="1"/>
      <c r="D160" s="1"/>
      <c r="E160" s="8"/>
      <c r="F160" s="1"/>
      <c r="G160" s="2"/>
      <c r="H160" s="2"/>
      <c r="I160" s="2"/>
      <c r="J160" s="2"/>
      <c r="K160" s="8"/>
    </row>
    <row r="161" spans="1:11" ht="22.15" customHeight="1">
      <c r="A161" s="77" t="s">
        <v>188</v>
      </c>
      <c r="B161" s="77"/>
      <c r="C161" s="77"/>
      <c r="D161" s="77"/>
      <c r="E161" s="78"/>
      <c r="F161" s="77"/>
      <c r="G161" s="79"/>
      <c r="H161" s="79"/>
      <c r="I161" s="79"/>
      <c r="J161" s="79"/>
      <c r="K161" s="78"/>
    </row>
    <row r="162" spans="1:11" s="14" customFormat="1" ht="28.15" customHeight="1">
      <c r="A162" s="62" t="s">
        <v>189</v>
      </c>
      <c r="B162" s="62"/>
      <c r="C162" s="62"/>
      <c r="D162" s="62"/>
      <c r="E162" s="63"/>
      <c r="F162" s="62"/>
      <c r="G162" s="64"/>
      <c r="H162" s="64"/>
      <c r="I162" s="64"/>
      <c r="J162" s="64"/>
      <c r="K162" s="63"/>
    </row>
    <row r="163" spans="1:11" s="14" customFormat="1" ht="30" customHeight="1">
      <c r="A163" s="62" t="s">
        <v>190</v>
      </c>
      <c r="B163" s="62"/>
      <c r="C163" s="62"/>
      <c r="D163" s="62"/>
      <c r="E163" s="63"/>
      <c r="F163" s="62"/>
      <c r="G163" s="64"/>
      <c r="H163" s="64"/>
      <c r="I163" s="64"/>
      <c r="J163" s="64"/>
      <c r="K163" s="63"/>
    </row>
  </sheetData>
  <sheetProtection algorithmName="SHA-512" hashValue="XLFtLP1RWJehMlmztMbBpAvvlzQnx3hWkLcKaB4H/nLSbDlvofNVauvt7fYB5WpGjt4huGKCRCJyRviGyIHz4w==" saltValue="cqqPqqA0/M9sEVPRP1kU6w==" spinCount="100000" sheet="1" objects="1" scenarios="1" selectLockedCells="1"/>
  <mergeCells count="50">
    <mergeCell ref="A59:A83"/>
    <mergeCell ref="B59:K59"/>
    <mergeCell ref="B83:F83"/>
    <mergeCell ref="A84:A101"/>
    <mergeCell ref="A8:K8"/>
    <mergeCell ref="A9:A33"/>
    <mergeCell ref="B9:K9"/>
    <mergeCell ref="B33:F33"/>
    <mergeCell ref="A34:A58"/>
    <mergeCell ref="B34:K34"/>
    <mergeCell ref="B58:F58"/>
    <mergeCell ref="B84:K84"/>
    <mergeCell ref="B101:F101"/>
    <mergeCell ref="A1:K1"/>
    <mergeCell ref="A2:K2"/>
    <mergeCell ref="A3:K3"/>
    <mergeCell ref="A4:K4"/>
    <mergeCell ref="A5:K5"/>
    <mergeCell ref="A102:A119"/>
    <mergeCell ref="B102:K102"/>
    <mergeCell ref="A120:A138"/>
    <mergeCell ref="B120:K120"/>
    <mergeCell ref="B138:F138"/>
    <mergeCell ref="A162:K162"/>
    <mergeCell ref="B139:K139"/>
    <mergeCell ref="A141:K141"/>
    <mergeCell ref="A142:A146"/>
    <mergeCell ref="A148:K148"/>
    <mergeCell ref="A149:A151"/>
    <mergeCell ref="D150:F150"/>
    <mergeCell ref="E155:F155"/>
    <mergeCell ref="E149:F149"/>
    <mergeCell ref="B145:D145"/>
    <mergeCell ref="B146:F146"/>
    <mergeCell ref="A6:B6"/>
    <mergeCell ref="C6:F6"/>
    <mergeCell ref="A163:K163"/>
    <mergeCell ref="B32:C32"/>
    <mergeCell ref="B57:C57"/>
    <mergeCell ref="B82:C82"/>
    <mergeCell ref="B100:C100"/>
    <mergeCell ref="B118:C118"/>
    <mergeCell ref="B119:F119"/>
    <mergeCell ref="B136:C136"/>
    <mergeCell ref="B137:F137"/>
    <mergeCell ref="A153:K153"/>
    <mergeCell ref="A155:A157"/>
    <mergeCell ref="D156:F156"/>
    <mergeCell ref="A159:F159"/>
    <mergeCell ref="A161:K161"/>
  </mergeCells>
  <dataValidations count="6">
    <dataValidation type="list" sqref="G151:H151 G157:H157" xr:uid="{31DBD739-7E34-4E26-8B0E-00AF2BE2B62C}">
      <formula1>"0,1,3,5"</formula1>
    </dataValidation>
    <dataValidation type="whole" sqref="E142" xr:uid="{27D01299-36D3-4E97-8435-7C478E687BBB}">
      <formula1>0</formula1>
      <formula2>1000</formula2>
    </dataValidation>
    <dataValidation type="list" sqref="E26:E28 E55:E57 E116 E145 E47:E49 E72:E74 E98 E15:E20 E22:E24 E91:E94 E65:E70 E51:E53 E127:E130 E76:E78 E80:E82 E40:E45 E134 E109 E111:E112 E30 E32" xr:uid="{45C262AD-A433-4116-AFF6-66D12BAE35EF}">
      <formula1>"ja,nein"</formula1>
    </dataValidation>
    <dataValidation type="list" allowBlank="1" showInputMessage="1" showErrorMessage="1" sqref="E96 E114 E132" xr:uid="{E43444B3-D83E-4A67-BD80-A5FF6D787C53}">
      <formula1>"keine,Mikropfähle,Bohrpfähle"</formula1>
    </dataValidation>
    <dataValidation type="list" sqref="E110" xr:uid="{A17F1024-D695-4A74-ADF3-2ECF69D8BD66}">
      <formula1>"ja,nein,"</formula1>
    </dataValidation>
    <dataValidation type="list" allowBlank="1" showInputMessage="1" showErrorMessage="1" sqref="E90 E108 E126" xr:uid="{C270E9B0-9279-45BC-A00D-CC3B73E73CBD}">
      <formula1>"Massivbau,Spannbetonbau,Silo- und Behälterbau in Spannbetonbauweise für Feststoffe,Silo- und Behälterbau in Spannbetonbauweise für Flüssigkeiten,Faulbehälter in Spannbetonbauweise"</formula1>
    </dataValidation>
  </dataValidations>
  <pageMargins left="0.70866141732283472" right="0.70866141732283472" top="0.78740157480314965" bottom="0.74803149606299213" header="0.31496062992125984" footer="0.31496062992125984"/>
  <pageSetup paperSize="8" scale="63" orientation="landscape" horizontalDpi="1200" verticalDpi="1200" r:id="rId1"/>
  <headerFooter>
    <oddHeader>&amp;L&amp;"Arial,Standard"&amp;9&amp;K00-029Klärwerk Köhlbrandhöft, Neubau Faulbehälter 
(Integrierte Projektabwicklung – IPA) 
Verhandlungsverfahren mit Teilnahmewettbewerb&amp;"Carlito,Standard"&amp;11&amp;K000000
&amp;R&amp;G</oddHeader>
    <oddFooter>&amp;L
&amp;"Arial,Standard"&amp;9&amp;K00-023Auswahl- und Referenzbogen
Vergabepaket Generalplanung
Stand: Oktober&amp;KFF0000 &amp;K00-0232026&amp;R&amp;"Arial,Standard"&amp;9&amp;K00-028Seite &amp;P von &amp;N</oddFooter>
  </headerFooter>
  <rowBreaks count="7" manualBreakCount="7">
    <brk id="33" max="16383" man="1"/>
    <brk id="58" max="16383" man="1"/>
    <brk id="83" max="16383" man="1"/>
    <brk id="101" max="16383" man="1"/>
    <brk id="119" max="16383" man="1"/>
    <brk id="140" max="16383" man="1"/>
    <brk id="152" max="16383" man="1"/>
  </rowBreaks>
  <legacy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80522B25FFFAE4FB3408B490D44AEF3" ma:contentTypeVersion="13" ma:contentTypeDescription="Ein neues Dokument erstellen." ma:contentTypeScope="" ma:versionID="11e85866c8c8365074f2bcb9e3d37818">
  <xsd:schema xmlns:xsd="http://www.w3.org/2001/XMLSchema" xmlns:xs="http://www.w3.org/2001/XMLSchema" xmlns:p="http://schemas.microsoft.com/office/2006/metadata/properties" xmlns:ns2="0cd9bb51-13a2-4aab-82b3-51c65ef93b83" xmlns:ns3="f77ba593-5df3-436b-9b2a-18f0221e8be7" targetNamespace="http://schemas.microsoft.com/office/2006/metadata/properties" ma:root="true" ma:fieldsID="60e4e1a9a9b48bbc6b7b5ac0b18e2585" ns2:_="" ns3:_="">
    <xsd:import namespace="0cd9bb51-13a2-4aab-82b3-51c65ef93b83"/>
    <xsd:import namespace="f77ba593-5df3-436b-9b2a-18f0221e8b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d9bb51-13a2-4aab-82b3-51c65ef93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389bd261-1b89-4213-81d6-d8a89abd60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7ba593-5df3-436b-9b2a-18f0221e8be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0504dce-8274-4f97-ae92-9c67c4e37a98}" ma:internalName="TaxCatchAll" ma:showField="CatchAllData" ma:web="f77ba593-5df3-436b-9b2a-18f0221e8b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cd9bb51-13a2-4aab-82b3-51c65ef93b83">
      <Terms xmlns="http://schemas.microsoft.com/office/infopath/2007/PartnerControls"/>
    </lcf76f155ced4ddcb4097134ff3c332f>
    <TaxCatchAll xmlns="f77ba593-5df3-436b-9b2a-18f0221e8be7" xsi:nil="true"/>
  </documentManagement>
</p:properties>
</file>

<file path=customXml/itemProps1.xml><?xml version="1.0" encoding="utf-8"?>
<ds:datastoreItem xmlns:ds="http://schemas.openxmlformats.org/officeDocument/2006/customXml" ds:itemID="{491627FE-0712-484C-854D-24857AE708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24A7F8-69A0-4825-A153-037FEB0E9C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d9bb51-13a2-4aab-82b3-51c65ef93b83"/>
    <ds:schemaRef ds:uri="f77ba593-5df3-436b-9b2a-18f0221e8b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2BE043-979D-403E-8490-2F3483EC960D}">
  <ds:schemaRefs>
    <ds:schemaRef ds:uri="f77ba593-5df3-436b-9b2a-18f0221e8be7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0cd9bb51-13a2-4aab-82b3-51c65ef93b8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Auswahl- und Referenzbogen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Klüpfel, Carolin</dc:creator>
  <cp:keywords/>
  <dc:description/>
  <cp:lastModifiedBy>Fabian Maschlanka</cp:lastModifiedBy>
  <cp:revision/>
  <dcterms:created xsi:type="dcterms:W3CDTF">2026-08-06T19:39:24Z</dcterms:created>
  <dcterms:modified xsi:type="dcterms:W3CDTF">2026-10-08T12:58:17Z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0x010100380522B25FFFAE4FB3408B490D44AEF3</vt:lpwstr>
  </property>
  <property fmtid="{D5CDD505-2E9C-101B-9397-08002B2CF9AE}" pid="3" name="MediaServiceImageTags">
    <vt:lpwstr/>
  </property>
</Properties>
</file>