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hamburgwasser.sharepoint.com/teams/TMKMFA-Faulbehlter/Freigegebene Dokumente/02 IPA Vorbereitung u. Ausschreibung/Vergabeunterlagen/Final/Vergabepaket BT/Veröffentlichung - TNW/"/>
    </mc:Choice>
  </mc:AlternateContent>
  <xr:revisionPtr revIDLastSave="2610" documentId="13_ncr:1_{11DC3584-79D7-433A-B587-E405F5481184}" xr6:coauthVersionLast="47" xr6:coauthVersionMax="47" xr10:uidLastSave="{4D40FBE0-7B9F-4332-8BB9-B1AC159FF8AC}"/>
  <bookViews>
    <workbookView xWindow="-120" yWindow="-120" windowWidth="29040" windowHeight="15720" xr2:uid="{00000000-000D-0000-FFFF-FFFF00000000}"/>
  </bookViews>
  <sheets>
    <sheet name="Auswahl- und Referenzboge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2" l="1"/>
  <c r="G35" i="2"/>
  <c r="H11" i="2" l="1"/>
  <c r="J11" i="2" s="1"/>
  <c r="J13" i="2" s="1"/>
  <c r="G22" i="2"/>
  <c r="G23" i="2"/>
  <c r="G24" i="2"/>
  <c r="G25" i="2"/>
  <c r="G27" i="2"/>
  <c r="G28" i="2"/>
  <c r="G29" i="2"/>
  <c r="G31" i="2"/>
  <c r="G32" i="2"/>
  <c r="G26" i="2" l="1"/>
  <c r="H26" i="2" s="1"/>
  <c r="J26" i="2" s="1"/>
  <c r="G21" i="2"/>
  <c r="H21" i="2" s="1"/>
  <c r="J21" i="2" s="1"/>
  <c r="I175" i="2"/>
  <c r="G175" i="2"/>
  <c r="H175" i="2" s="1"/>
  <c r="I174" i="2"/>
  <c r="G174" i="2"/>
  <c r="H174" i="2" s="1"/>
  <c r="G173" i="2"/>
  <c r="G172" i="2"/>
  <c r="G171" i="2"/>
  <c r="I170" i="2"/>
  <c r="G169" i="2"/>
  <c r="G168" i="2"/>
  <c r="I167" i="2"/>
  <c r="G166" i="2"/>
  <c r="G165" i="2"/>
  <c r="I164" i="2"/>
  <c r="G163" i="2"/>
  <c r="G162" i="2"/>
  <c r="I161" i="2"/>
  <c r="G119" i="2"/>
  <c r="J119" i="2" s="1"/>
  <c r="G118" i="2"/>
  <c r="H118" i="2" s="1"/>
  <c r="J118" i="2" s="1"/>
  <c r="G116" i="2"/>
  <c r="G115" i="2"/>
  <c r="G114" i="2"/>
  <c r="G112" i="2"/>
  <c r="G111" i="2"/>
  <c r="G110" i="2"/>
  <c r="G109" i="2"/>
  <c r="G108" i="2"/>
  <c r="G107" i="2"/>
  <c r="G105" i="2"/>
  <c r="G104" i="2"/>
  <c r="G76" i="2"/>
  <c r="G77" i="2"/>
  <c r="G79" i="2"/>
  <c r="G80" i="2"/>
  <c r="G81" i="2"/>
  <c r="G82" i="2"/>
  <c r="G83" i="2"/>
  <c r="G84" i="2"/>
  <c r="G86" i="2"/>
  <c r="G87" i="2"/>
  <c r="G88" i="2"/>
  <c r="G90" i="2"/>
  <c r="H90" i="2" s="1"/>
  <c r="J90" i="2" s="1"/>
  <c r="G63" i="2"/>
  <c r="H63" i="2" s="1"/>
  <c r="J63" i="2" s="1"/>
  <c r="G62" i="2"/>
  <c r="H62" i="2" s="1"/>
  <c r="J62" i="2" s="1"/>
  <c r="G61" i="2"/>
  <c r="G60" i="2"/>
  <c r="G59" i="2"/>
  <c r="G58" i="2"/>
  <c r="G56" i="2"/>
  <c r="G55" i="2"/>
  <c r="G54" i="2"/>
  <c r="G52" i="2"/>
  <c r="G51" i="2"/>
  <c r="G50" i="2"/>
  <c r="G49" i="2"/>
  <c r="J200" i="2"/>
  <c r="J194" i="2"/>
  <c r="G187" i="2"/>
  <c r="J187" i="2" s="1"/>
  <c r="G186" i="2"/>
  <c r="J186" i="2" s="1"/>
  <c r="G185" i="2"/>
  <c r="J185" i="2" s="1"/>
  <c r="G184" i="2"/>
  <c r="J184" i="2" s="1"/>
  <c r="I147" i="2"/>
  <c r="G147" i="2"/>
  <c r="H147" i="2" s="1"/>
  <c r="I146" i="2"/>
  <c r="G146" i="2"/>
  <c r="H146" i="2" s="1"/>
  <c r="G145" i="2"/>
  <c r="G144" i="2"/>
  <c r="G143" i="2"/>
  <c r="I142" i="2"/>
  <c r="G141" i="2"/>
  <c r="G140" i="2"/>
  <c r="I139" i="2"/>
  <c r="G138" i="2"/>
  <c r="G137" i="2"/>
  <c r="I136" i="2"/>
  <c r="G135" i="2"/>
  <c r="G134" i="2"/>
  <c r="I133" i="2"/>
  <c r="G91" i="2"/>
  <c r="J91" i="2" s="1"/>
  <c r="G36" i="2"/>
  <c r="H35" i="2"/>
  <c r="J35" i="2" s="1"/>
  <c r="G34" i="2"/>
  <c r="G33" i="2"/>
  <c r="J146" i="2" l="1"/>
  <c r="G161" i="2"/>
  <c r="H161" i="2" s="1"/>
  <c r="J161" i="2" s="1"/>
  <c r="G170" i="2"/>
  <c r="H170" i="2" s="1"/>
  <c r="J174" i="2"/>
  <c r="J147" i="2"/>
  <c r="J188" i="2"/>
  <c r="J189" i="2" s="1"/>
  <c r="G103" i="2"/>
  <c r="H103" i="2" s="1"/>
  <c r="J103" i="2" s="1"/>
  <c r="J170" i="2"/>
  <c r="G164" i="2"/>
  <c r="H164" i="2" s="1"/>
  <c r="J164" i="2" s="1"/>
  <c r="G30" i="2"/>
  <c r="H30" i="2" s="1"/>
  <c r="J30" i="2" s="1"/>
  <c r="G167" i="2"/>
  <c r="H167" i="2" s="1"/>
  <c r="J167" i="2" s="1"/>
  <c r="G85" i="2"/>
  <c r="H85" i="2" s="1"/>
  <c r="J85" i="2" s="1"/>
  <c r="J175" i="2"/>
  <c r="G75" i="2"/>
  <c r="H75" i="2" s="1"/>
  <c r="J75" i="2" s="1"/>
  <c r="G106" i="2"/>
  <c r="H106" i="2" s="1"/>
  <c r="J106" i="2" s="1"/>
  <c r="G78" i="2"/>
  <c r="H78" i="2" s="1"/>
  <c r="J78" i="2" s="1"/>
  <c r="G113" i="2"/>
  <c r="H113" i="2" s="1"/>
  <c r="J113" i="2" s="1"/>
  <c r="G53" i="2"/>
  <c r="H53" i="2" s="1"/>
  <c r="J53" i="2" s="1"/>
  <c r="G57" i="2"/>
  <c r="H57" i="2" s="1"/>
  <c r="J57" i="2" s="1"/>
  <c r="G133" i="2"/>
  <c r="H133" i="2" s="1"/>
  <c r="J133" i="2" s="1"/>
  <c r="G48" i="2"/>
  <c r="H48" i="2" s="1"/>
  <c r="J48" i="2" s="1"/>
  <c r="G139" i="2"/>
  <c r="H139" i="2" s="1"/>
  <c r="J139" i="2" s="1"/>
  <c r="G136" i="2"/>
  <c r="H136" i="2" s="1"/>
  <c r="J136" i="2" s="1"/>
  <c r="G142" i="2"/>
  <c r="H142" i="2" s="1"/>
  <c r="J142" i="2" s="1"/>
  <c r="H36" i="2"/>
  <c r="J36" i="2" s="1"/>
  <c r="J178" i="2" l="1"/>
  <c r="J179" i="2" s="1"/>
  <c r="J150" i="2"/>
  <c r="J151" i="2" s="1"/>
  <c r="J122" i="2"/>
  <c r="J123" i="2" s="1"/>
  <c r="J66" i="2"/>
  <c r="J67" i="2" s="1"/>
  <c r="J94" i="2"/>
  <c r="J95" i="2" s="1"/>
  <c r="J39" i="2"/>
  <c r="J40" i="2" s="1"/>
  <c r="J180" i="2" l="1"/>
  <c r="J2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tc={5D0711A6-3ED0-429F-BC29-E61FFE20353E}</author>
  </authors>
  <commentList>
    <comment ref="A2" authorId="0" shapeId="0" xr:uid="{5D0711A6-3ED0-429F-BC29-E61FFE2035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Vergabenummer anpassen
Antwort:
    erledigt</t>
      </text>
    </comment>
  </commentList>
</comments>
</file>

<file path=xl/sharedStrings.xml><?xml version="1.0" encoding="utf-8"?>
<sst xmlns="http://schemas.openxmlformats.org/spreadsheetml/2006/main" count="471" uniqueCount="257">
  <si>
    <t>HAMBURG WASSER | Hamburger Stadtentwässerung AöR</t>
  </si>
  <si>
    <t>VV 11/26 | Klärwerk Köhlbrandhöft, Neubau Faulbehälter | Bautechnik</t>
  </si>
  <si>
    <t>Auswahl- und Referenzbogen</t>
  </si>
  <si>
    <t xml:space="preserve">Hinweis: Eine Referenz kann mehrere Unterkriterien erfüllen. Maximal drei Referenzen werden gewertet. Gelbe Felder sind vom Bewerber auszufüllen; orange Felder sind ausschließlich durch die Vergabestelle zu bewerten. Diese Excel-Datei ist zusätzlich in pdf-Format abzugeben.
Die erreichte Punktzahl eines Unterpunkts wird immer auf eine Wertung von max. 5 umgerechnet. Beispiel: 3 Punkte in 2.3 ergibt eine Wertung von 5, die anschließend gewichtet wird. </t>
  </si>
  <si>
    <t>Referenzzeitraum: längstens zehn Jahre (2016–2026); Ergänzende Projektunterlagen: maximal fünf DIN-A4-Seiten je Referenz.</t>
  </si>
  <si>
    <t>Bewerber / Bewerbergemeinschaft:</t>
  </si>
  <si>
    <t>Hauptkriterium</t>
  </si>
  <si>
    <t>Unterkriterium</t>
  </si>
  <si>
    <t>Referenz / Unterpunkt</t>
  </si>
  <si>
    <t>Bewerberangabe</t>
  </si>
  <si>
    <t>Eingabe / Auswahl</t>
  </si>
  <si>
    <t>Maßstab / Skala</t>
  </si>
  <si>
    <t xml:space="preserve">Punkte </t>
  </si>
  <si>
    <t>Wertung</t>
  </si>
  <si>
    <t>Gewichtung</t>
  </si>
  <si>
    <t>gewichtete Wertung</t>
  </si>
  <si>
    <t>Anmerkung / Anlagenverweis</t>
  </si>
  <si>
    <t>1 Referenzen zu vergleichbaren Projekten - Gewichtung 50%</t>
  </si>
  <si>
    <t>Referenzen</t>
  </si>
  <si>
    <t>Gewerkübergreifende Betrachtung</t>
  </si>
  <si>
    <t>Bewertung kumuliert über alle 6 Referenzen</t>
  </si>
  <si>
    <t>1.0.1</t>
  </si>
  <si>
    <t xml:space="preserve">Erfahrung in der eigenständigen Bearbeitung oder Koordination mehrere Fachbereiche
</t>
  </si>
  <si>
    <t>Ingenieurbau+Tiefbau+TGA in einem Projekt in Eigenleistung erbracht = 8 Punkte
Ingenieurbau+Tiefbau+TGA in Eigenleistung erbracht = 7 Punkte
Ingenieurbau+Tiefbau in Eigenleistung erbracht; TGA koordiniert = 6 Punkte
Ingenieurbau+TGA in Eigenleistung erbracht; Tiefbau koordiniert = 4 Punkte
Ingenieurbau in Eigenleistung erbracht, Tiefbau + TGA koordiniert = 2 Punkte</t>
  </si>
  <si>
    <t>Gewichtete Zwischenwertung Referenz übergeordnet</t>
  </si>
  <si>
    <r>
      <t>Referenzen Ingenieurbau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 xml:space="preserve">
(max. 2)</t>
    </r>
  </si>
  <si>
    <t>Referenz 1 - Ingenieurbau</t>
  </si>
  <si>
    <t>Projektdaten</t>
  </si>
  <si>
    <t>Referenz 1</t>
  </si>
  <si>
    <t>Projekttitel</t>
  </si>
  <si>
    <t>Auftraggeber, Anschrift, Ansprechpartner, Telefon/E-Mail</t>
  </si>
  <si>
    <t>Leistungszeitraum und Abnahme der letzten Bauleistung</t>
  </si>
  <si>
    <t>Erbrachte Leistungen</t>
  </si>
  <si>
    <t>Summe der nachfolgenden Leistungsmerkmale</t>
  </si>
  <si>
    <t>Konstruktion / Bauwerk</t>
  </si>
  <si>
    <t>1.1.1</t>
  </si>
  <si>
    <t>max. 6 Punkte</t>
  </si>
  <si>
    <t>1.1.1.1</t>
  </si>
  <si>
    <t>Runde Stahlbetonbehälter / Ingenieurbauwerke 
(2 Punkte)</t>
  </si>
  <si>
    <t>2 Punkte</t>
  </si>
  <si>
    <t>1.1.1.2</t>
  </si>
  <si>
    <t>Ortbetonbau mit erhöhten Anforderungen 
(WU-Konstruktion) (1 Punkt)</t>
  </si>
  <si>
    <t>1 Punkt</t>
  </si>
  <si>
    <t>1.1.1.3</t>
  </si>
  <si>
    <t>Unterkellerte Bauwerke 
(1 Punkt)</t>
  </si>
  <si>
    <t>1.1.1.4</t>
  </si>
  <si>
    <t>Dreidimensionale Spannungsbewehrung 
(2 Punkte)</t>
  </si>
  <si>
    <t>Bauverfahren</t>
  </si>
  <si>
    <t>1.1.2</t>
  </si>
  <si>
    <t>max. 5 Punkte</t>
  </si>
  <si>
    <t>1.1.2.1</t>
  </si>
  <si>
    <t>Gleitschalung bei runden Bauwerken (2 Punkte)</t>
  </si>
  <si>
    <t>1.1.2.2</t>
  </si>
  <si>
    <t>Vorgespannte Konstruktionen bei Behältern 
(2 Punkte)</t>
  </si>
  <si>
    <t>1.1.2.3</t>
  </si>
  <si>
    <t>Errichtung Treppenturm inkl. Aufzug (1 Punkt)</t>
  </si>
  <si>
    <t>Ausbau / Zusätzlicher Leistungsumfang</t>
  </si>
  <si>
    <t>1.1.3</t>
  </si>
  <si>
    <t>1.1.3.1</t>
  </si>
  <si>
    <t>Schlüsselfertige Erstellung (Rohbau+Ausbau) (
2 Punkte)</t>
  </si>
  <si>
    <t>1.1.3.2</t>
  </si>
  <si>
    <t>Technisch geprägter Ausbau (Industrie-/Anlagenbau, Maschinenhäuser) (1 Punkt)</t>
  </si>
  <si>
    <t>1.1.3.3</t>
  </si>
  <si>
    <t>Dach- oder Fassadenbegrünung (1 Punkt)</t>
  </si>
  <si>
    <t>1.1.3.4</t>
  </si>
  <si>
    <t>Dach-PV-Anlagen (1 Punkt)</t>
  </si>
  <si>
    <t>Auftragsvolumen der eigenen Leistungen (netto, EUR)</t>
  </si>
  <si>
    <t>Baukosten der Gesamtmaßnahme (netto, EUR)</t>
  </si>
  <si>
    <t>Nutzungsbereich</t>
  </si>
  <si>
    <t>1.1.4</t>
  </si>
  <si>
    <t>Nutzungsbereich des Referenzprojekts</t>
  </si>
  <si>
    <t>Industrie = 1 | Chemie = 2 | kommunale Abwasserbehandlung = 3 | Schlammbehandlung = 4 | Faulung = 5</t>
  </si>
  <si>
    <t>Randbedingungen</t>
  </si>
  <si>
    <t>1.1.5</t>
  </si>
  <si>
    <t>Bauausführung unter hohen Anforderungen an Bauablauf, Logistik oder Sicherheitskoordination (z.B. eingeschränkte Flächenverfügbarkeit) (1 Punkt)</t>
  </si>
  <si>
    <t>Referenzschreiben / Auftraggeberbestätigung beigefügt</t>
  </si>
  <si>
    <t>Bei Widersprüchen ist die bestätigte Angabe des Referenzgebers maßgeblich.</t>
  </si>
  <si>
    <t>Hier Dateiname für Kurzbeschreibung / ergänzendes Projektblatt angeben</t>
  </si>
  <si>
    <t>max. 5 DIN-A4-Seiten je Referenz</t>
  </si>
  <si>
    <t>Zwischenwertung Referenz 1</t>
  </si>
  <si>
    <t>Gewichtete Zwischenwertung Referenz 1</t>
  </si>
  <si>
    <t>Referenzen Ingenieurbau
(max. 2)</t>
  </si>
  <si>
    <t>Referenz 2 – Ingenieurbau – maximal 22 Punkte</t>
  </si>
  <si>
    <t>Referenz 2</t>
  </si>
  <si>
    <t>1.2.1</t>
  </si>
  <si>
    <t>1.2.1.1</t>
  </si>
  <si>
    <t>1.2.1.2</t>
  </si>
  <si>
    <t>1.2.1.3</t>
  </si>
  <si>
    <t>1.2.1.4</t>
  </si>
  <si>
    <t>1.2.2</t>
  </si>
  <si>
    <t>1.2.2.1</t>
  </si>
  <si>
    <t>1.2.2.2</t>
  </si>
  <si>
    <t>Vorgespannte Konstruktionen bei Behältern (2 Punkte)</t>
  </si>
  <si>
    <t>1.2.2.3</t>
  </si>
  <si>
    <t>1.2.3</t>
  </si>
  <si>
    <t>1.2.3.1</t>
  </si>
  <si>
    <t>Schlüsselfertige Erstellung (Rohbau+Ausbau) (2 Punkte)</t>
  </si>
  <si>
    <t>1.2.3.2</t>
  </si>
  <si>
    <t>1.2.3.3</t>
  </si>
  <si>
    <t>1.2.3.4</t>
  </si>
  <si>
    <t>1.2.4</t>
  </si>
  <si>
    <t>1.2.5</t>
  </si>
  <si>
    <t>Zwischenwertung Referenz 2</t>
  </si>
  <si>
    <t>Gewichtete Zwischenwertung Referenz 2</t>
  </si>
  <si>
    <t>Referenzen Tiefbau
(max. 2)</t>
  </si>
  <si>
    <t>Referenz 3 – Tiefbau maximal 19 Punkte</t>
  </si>
  <si>
    <t>Referenz 3</t>
  </si>
  <si>
    <t>Gründungssysteme</t>
  </si>
  <si>
    <t>1.3.1</t>
  </si>
  <si>
    <r>
      <t>max. 3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</si>
  <si>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1.3.1.1</t>
  </si>
  <si>
    <t>Großbohrpfähle (2 Punkte)</t>
  </si>
  <si>
    <t>1.3.1.2</t>
  </si>
  <si>
    <t>Bohrpfahlgründungen (1 Punkt)</t>
  </si>
  <si>
    <t>Baugrubenverbau</t>
  </si>
  <si>
    <t>1.3.2</t>
  </si>
  <si>
    <r>
      <t>max. 6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</si>
  <si>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1.3.2.1</t>
  </si>
  <si>
    <t>Bohrpfahlwand als Baugrubenverbau (1 Punkt)</t>
  </si>
  <si>
    <t>1.3.2.2</t>
  </si>
  <si>
    <t>Spundwandverbau (1 Punkt)</t>
  </si>
  <si>
    <t>1.3.2.3</t>
  </si>
  <si>
    <t>Trägerbohlwand (1 Punkt)</t>
  </si>
  <si>
    <t>1.3.2.4</t>
  </si>
  <si>
    <t>Geböschte Baugrube (1 Punkt)</t>
  </si>
  <si>
    <t>1.3.2.5</t>
  </si>
  <si>
    <t>Tiefe Baugruben (&gt;5 m unter GOK) (1 Punkt)</t>
  </si>
  <si>
    <t>1.3.2.6</t>
  </si>
  <si>
    <t>Sehr tiefe Baugruben (&gt;10 m unter GOK) (1 Punkt)</t>
  </si>
  <si>
    <t>Baugrund / Grundwasser</t>
  </si>
  <si>
    <t>1.3.3</t>
  </si>
  <si>
    <r>
      <t>max. 4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</si>
  <si>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1.3.3.1</t>
  </si>
  <si>
    <t>Bauen im Grundwasser / Wasserhaltung erforderlich 
(2 Punkte)</t>
  </si>
  <si>
    <t>1.3.3.2</t>
  </si>
  <si>
    <t>Dichte Baugruben (z.B. rückverankerte oder ausgesteifte Systeme) (1 Punkt)</t>
  </si>
  <si>
    <t>1.3.3.3</t>
  </si>
  <si>
    <t>Bauen in schwierigem Baugrund (z.B. Auffüllungen, weiche Schichten) ( 1 Punkt)</t>
  </si>
  <si>
    <t>1.3.4</t>
  </si>
  <si>
    <t>1.3.5</t>
  </si>
  <si>
    <t>Zwischenwertung Referenz 3</t>
  </si>
  <si>
    <t>Gewichtete Zwischenwertung Referenz 3</t>
  </si>
  <si>
    <t>Referenz 4 – Tiefbau maximal 19 Punkte</t>
  </si>
  <si>
    <t>Referenz 4</t>
  </si>
  <si>
    <t>1.4.1</t>
  </si>
  <si>
    <t>1.4.1.1</t>
  </si>
  <si>
    <t>1.4.1.2</t>
  </si>
  <si>
    <t>1.4.2</t>
  </si>
  <si>
    <t>1.4.2.1</t>
  </si>
  <si>
    <t>1.4.2.2</t>
  </si>
  <si>
    <t>1.4.2.3</t>
  </si>
  <si>
    <t>1.4.2.4</t>
  </si>
  <si>
    <t>1.4.2.5</t>
  </si>
  <si>
    <t>1.4.2.6</t>
  </si>
  <si>
    <t>1.4.3</t>
  </si>
  <si>
    <t>1.4.3.1</t>
  </si>
  <si>
    <t>1.4.3.2</t>
  </si>
  <si>
    <t>1.4.3.3</t>
  </si>
  <si>
    <t>1.4.4</t>
  </si>
  <si>
    <t>1.4.5</t>
  </si>
  <si>
    <t>Zwischenwertung Referenz 4</t>
  </si>
  <si>
    <t>Gewichtete Zwischenwertung Referenz 4</t>
  </si>
  <si>
    <t>Referenzen TGA
(max. 2)</t>
  </si>
  <si>
    <t>Referenz 5 – TGA maximal 19 Punkte</t>
  </si>
  <si>
    <t>Referenz 5</t>
  </si>
  <si>
    <t>In Eigenleistung erbracht</t>
  </si>
  <si>
    <t xml:space="preserve">Keine Eigenleistung, NU-Koordination </t>
  </si>
  <si>
    <t>Lüftung / Klimatisierung</t>
  </si>
  <si>
    <t>1.5.1</t>
  </si>
  <si>
    <t>1.5.1.1</t>
  </si>
  <si>
    <t>Lüftungsanlagen im Industrie-/Anlagenbau (1 Punkt)</t>
  </si>
  <si>
    <t>1.5.1.2</t>
  </si>
  <si>
    <t>Klimatisierung von Technikräumen / Schaltschränken 
(2 Punkte)</t>
  </si>
  <si>
    <t>Entrauchung / Sicherheitssysteme</t>
  </si>
  <si>
    <t>1.5.2</t>
  </si>
  <si>
    <t>1.5.2.1</t>
  </si>
  <si>
    <t>Entrauchungsanlagen (2 Punkte)</t>
  </si>
  <si>
    <t>1.5.2.2</t>
  </si>
  <si>
    <t>Brandschutztechnische TGA (1 Punkt)</t>
  </si>
  <si>
    <t>Sanitär</t>
  </si>
  <si>
    <t>1.5.3</t>
  </si>
  <si>
    <r>
      <t>max. 2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</si>
  <si>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1.5.3.1</t>
  </si>
  <si>
    <t>Sanitäranlagen (1 Punkt)</t>
  </si>
  <si>
    <t>1.5.3.2</t>
  </si>
  <si>
    <t>Heizungs-/Kälteanlagen (1 Punkt)</t>
  </si>
  <si>
    <t>Anlagenintegration / Komplexität</t>
  </si>
  <si>
    <t>1.5.4</t>
  </si>
  <si>
    <r>
      <t>max. 5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</si>
  <si>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1.5.4.1</t>
  </si>
  <si>
    <t>TGA in verfahrenstechnischen Anlagen (2 Punkte)</t>
  </si>
  <si>
    <t>1.5.4.2</t>
  </si>
  <si>
    <t>TGA in Ex-Zonen (2 Punkte)</t>
  </si>
  <si>
    <t>1.5.4.3</t>
  </si>
  <si>
    <t>Schnittstellenkoordination zwischen TGA und Baukonstruktion / Prozessanlagen (1 Punkt)</t>
  </si>
  <si>
    <t>1.5.5</t>
  </si>
  <si>
    <t>1.5.6</t>
  </si>
  <si>
    <t>Zwischenwertung Referenz 5</t>
  </si>
  <si>
    <t>Gewichtete Zwischenwertung Referenz 5</t>
  </si>
  <si>
    <t>Referenz 6 – TGA maximal 19 Punkte</t>
  </si>
  <si>
    <t>Referenz 6</t>
  </si>
  <si>
    <t>1.6.1</t>
  </si>
  <si>
    <t>1.6.1.1</t>
  </si>
  <si>
    <t>1.6.1.2</t>
  </si>
  <si>
    <t>1.6.2</t>
  </si>
  <si>
    <t>1.6.2.1</t>
  </si>
  <si>
    <t>1.6.2.2</t>
  </si>
  <si>
    <t>1.6.3</t>
  </si>
  <si>
    <t>1.6.3.1</t>
  </si>
  <si>
    <t>1.6.3.2</t>
  </si>
  <si>
    <t>1.6.4</t>
  </si>
  <si>
    <t>1.6.4.1</t>
  </si>
  <si>
    <t>1.6.4.2</t>
  </si>
  <si>
    <t>1.6.4.3</t>
  </si>
  <si>
    <t>1.6.5</t>
  </si>
  <si>
    <t>1.6.6</t>
  </si>
  <si>
    <t>Zwischenwertung Referenz 6</t>
  </si>
  <si>
    <t>Gewichtete Zwischenwertung Referenz 6</t>
  </si>
  <si>
    <t>Gewichtete Zwischenwertung Referenzen 1 bis 6</t>
  </si>
  <si>
    <t>max. gewichtete Wertung: 2,50</t>
  </si>
  <si>
    <t>Hinweis: Die Bewertung setzt voraus, dass die jeweilige Referenz die in Bekanntmachung und Formblatt 02 festgelegten Mindestbedingungen erfüllt.</t>
  </si>
  <si>
    <t>2 Personalzusammensetzung und Firmeneigenschaften – Gewichtung 30 %</t>
  </si>
  <si>
    <t>Personal /
Unternehmen</t>
  </si>
  <si>
    <t>Beschäftigte</t>
  </si>
  <si>
    <t>2.1</t>
  </si>
  <si>
    <t>Anzahl Poliere (VZÄ)</t>
  </si>
  <si>
    <t>&lt; 2 = 0 | 2–3 = 1 | 4–8 = 3 | ab 9 = 5 Punkte</t>
  </si>
  <si>
    <t>2.2</t>
  </si>
  <si>
    <t>Anzahl eigene gewerbliche Mitarbeiter, mit Qualifikation für ausgeschriebenen Leistungsbereich</t>
  </si>
  <si>
    <t>&lt; 10 = 0 | 10-25 = 1 | 26–40 = 3 | ab 41 = 5 Punkte</t>
  </si>
  <si>
    <t>2.3</t>
  </si>
  <si>
    <t>Anzahl Personal mit höher qualifiziertem technischen Berufsabschluss (Berufsqualifikation Dipl.-Ing., Bachelor / Master oder vergleichbar)</t>
  </si>
  <si>
    <t>&lt; 21 = 0 | 21–30 = 1 | 31–40 = 3 | ab 41 = 5 Punkte</t>
  </si>
  <si>
    <t>2.4</t>
  </si>
  <si>
    <t>Anzahl firmeneigene Fachkräfte für Arbeitssicherheit (Sifa)</t>
  </si>
  <si>
    <t>&lt; 1 = 0 | 1 = 1 | 2–3 = 3 | ab 4 = 5 Punkte</t>
  </si>
  <si>
    <t>Zwischenwertung Personalzusammensetzung und Firmeneigenschaften</t>
  </si>
  <si>
    <t>Gewichtete Zwischenwertung Personalzusammensetzung und Firmeneigenschaften</t>
  </si>
  <si>
    <t>max. gewichtete Wertung: 1,5</t>
  </si>
  <si>
    <t>3 Erfahrung mit BIM – Gewichtung 10 %</t>
  </si>
  <si>
    <t>BIM</t>
  </si>
  <si>
    <t>Kurzbeschreibung</t>
  </si>
  <si>
    <t>Angaben zu den Projekten inkl. Angabe Ansprechpartner, BIM-Anwendungsfälle, eingesetzte Software, erbrachte Leistungen, eigene Rolle, Angaben zu BIM-bezogenen Qualifikationen, Weiterbildungen und Zertifizierungen für das vorgesehene Personal</t>
  </si>
  <si>
    <t>Bewertungsmaßstab</t>
  </si>
  <si>
    <t>Bewertung durch die Vergabestelle</t>
  </si>
  <si>
    <t>max. gewichtete Wertung: 0,5</t>
  </si>
  <si>
    <t>4 Erfahrung mit frühzeitiger Projekteinbindung – Gewichtung 10 %</t>
  </si>
  <si>
    <t>Frühzeitige
Einbindung</t>
  </si>
  <si>
    <t>Angaben zum Projekt, Vertrags-/Abwicklungsmodell, Zeitpunkt der Einbindung, Aufgaben und Beitrag zum Planungsprozess</t>
  </si>
  <si>
    <t>0 Punkte = keine Einbindung
1 Punkt bei aktiver vollumfänglicher Mitwirkung in allen Bereichen und Aspekten der beauftragten Leistungen ab der  Leistungsphase (Lph) 5 nach HOAI (oder vergleichbar)
2 Punkte bei aktiver Mitwirkung ab der Leistungsphase (Lph) 3 bis einschl. Lph 5 nach der HOAI (oder vergleichbar), jedoch nur in Einzelfragen 
3 Punkte bei aktiver Mitwirkung ab der Leistungsphase (Lph) 2 bis einschl. Lph 5 nach der HOAI (oder vergleichbar), jedoch nur in Einzelfragen
4 Punkte bei aktiver vollumfänglicher Mitwirkung in allen Bereichen und Aspekten der beauftragten Leistungen ab der Lph 3 bis einschl. Lph 5 nach der HOAI (oder vergleichbar)
5 Punkte bei aktiver vollumfänglicher Mitwirkung in allen Bereichen und Aspekten der beauftragten Leistungen ab der Lph 2 bis einschl. Lph 5 nach der HOAI (oder vergleichbar)</t>
  </si>
  <si>
    <t>GESAMTWERTUNG (maximal 5,00 Punkte)</t>
  </si>
  <si>
    <t>Summe</t>
  </si>
  <si>
    <t>Rangfolge nach absteigender Gesamtwertung</t>
  </si>
  <si>
    <t>Legende: Hellblau = Hinweise | Gelb = Bewerberangabe | Orange = Wertung durch Vergabestelle | Blau = rechnerisches Ergebnis</t>
  </si>
  <si>
    <t>Bei widersprüchlichen Angaben zwischen Eigenerklärung und Referenzbestätigung ist die Angabe des Referenzgebers maßgeblich. Die Vergabestelle darf Referenzgeber kontaktieren.</t>
  </si>
  <si>
    <t>Dokumentenrang: Auswahl- und Wertungsregeln werden ausschließlich in diesem Formblatt 04 geregelt; Eignungsmindestanforderungen stehen in Bekanntmachung und Formblatt 02.</t>
  </si>
  <si>
    <t>0 Punkte =	Keine oder nicht bewertbare BIM-Erfahrung
1 Punkte =	Erste, punktuelle BIM-Erfahrung in untergeordneter Rolle
2 Punkte =	Nachgewiesene BIM-Erfahrung mit aktiver Mitwirkung in mindestens einem Projekt
3 Punkte =	Fundierte BIM-Erfahrung in vergleichbaren Projekten einschließlich Koordinations- oder Modellprüfungsleistungen
4 Punkte =	Umfangreiche BIM-Erfahrung in mehreren vergleichbaren Projekten mit verantwortlicher Rolle und qualifiziertem Personal
5 Punkte =	Besonders umfangreiche, einschlägige BIM-Erfahrung in mehreren komplexen Projekten mit zentraler oder federführender Rolle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</si>
</sst>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"/>
    <numFmt numFmtId="165" formatCode="0.0"/>
  </numFmts>
  <fonts count="23">
    <font>
      <sz val="11"/>
      <name val="Carlito"/>
    </font>
    <font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3F3F3F"/>
      <name val="Arial"/>
      <family val="2"/>
    </font>
    <font>
      <b/>
      <sz val="9"/>
      <color rgb="FF3F3F3F"/>
      <name val="Arial"/>
      <family val="2"/>
    </font>
    <font>
      <b/>
      <sz val="9"/>
      <color rgb="FF000000"/>
      <name val="Arial"/>
      <family val="2"/>
    </font>
    <font>
      <sz val="11"/>
      <name val="Carlito"/>
    </font>
    <font>
      <b/>
      <sz val="10"/>
      <color theme="0"/>
      <name val="Arial"/>
      <family val="2"/>
    </font>
    <font>
      <i/>
      <sz val="9"/>
      <color rgb="FF3F3F3F"/>
      <name val="Arial"/>
      <family val="2"/>
    </font>
    <font>
      <i/>
      <sz val="11"/>
      <name val="Carlito"/>
    </font>
    <font>
      <b/>
      <sz val="1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1"/>
      <color theme="0"/>
      <name val="Carlito"/>
    </font>
    <font>
      <sz val="9"/>
      <color rgb="FFFF0000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rlito"/>
    </font>
    <font>
      <i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3F3F3F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F4B183"/>
      </patternFill>
    </fill>
    <fill>
      <patternFill patternType="solid">
        <fgColor rgb="FF2E74B5"/>
      </patternFill>
    </fill>
    <fill>
      <patternFill patternType="solid">
        <fgColor rgb="FFD9EA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/>
      <right/>
      <top/>
      <bottom style="thin">
        <color rgb="FFA6A6A6"/>
      </bottom>
      <diagonal/>
    </border>
  </borders>
  <cellStyleXfs count="2">
    <xf numFmtId="0" fontId="0" fillId="0" borderId="0"/>
    <xf numFmtId="0" fontId="6" fillId="0" borderId="0"/>
  </cellStyleXfs>
  <cellXfs count="131">
    <xf numFmtId="0" fontId="0" fillId="0" borderId="0" xfId="0"/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9" fontId="1" fillId="0" borderId="1" xfId="1" applyNumberFormat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9" fontId="4" fillId="3" borderId="1" xfId="1" applyNumberFormat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center" vertical="center" wrapText="1"/>
    </xf>
    <xf numFmtId="9" fontId="2" fillId="8" borderId="1" xfId="1" applyNumberFormat="1" applyFont="1" applyFill="1" applyBorder="1" applyAlignment="1">
      <alignment horizontal="center" vertical="center" wrapText="1"/>
    </xf>
    <xf numFmtId="2" fontId="2" fillId="8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7" fillId="0" borderId="0" xfId="0" applyFont="1"/>
    <xf numFmtId="0" fontId="10" fillId="5" borderId="1" xfId="1" applyFont="1" applyFill="1" applyBorder="1" applyAlignment="1">
      <alignment horizontal="center" vertical="center" wrapText="1"/>
    </xf>
    <xf numFmtId="49" fontId="1" fillId="0" borderId="1" xfId="1" applyNumberFormat="1" applyFont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9" fontId="14" fillId="0" borderId="1" xfId="1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19" fillId="0" borderId="1" xfId="1" applyFont="1" applyBorder="1" applyAlignment="1">
      <alignment horizontal="center" vertical="center" wrapText="1"/>
    </xf>
    <xf numFmtId="9" fontId="19" fillId="0" borderId="1" xfId="1" applyNumberFormat="1" applyFont="1" applyBorder="1" applyAlignment="1">
      <alignment horizontal="center" vertical="center" wrapText="1"/>
    </xf>
    <xf numFmtId="9" fontId="14" fillId="0" borderId="1" xfId="1" applyNumberFormat="1" applyFont="1" applyBorder="1" applyAlignment="1">
      <alignment horizontal="center" vertical="center" wrapText="1"/>
    </xf>
    <xf numFmtId="9" fontId="15" fillId="6" borderId="1" xfId="1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5" fillId="9" borderId="1" xfId="1" applyFont="1" applyFill="1" applyBorder="1" applyAlignment="1">
      <alignment horizontal="left" vertical="center" wrapText="1"/>
    </xf>
    <xf numFmtId="2" fontId="15" fillId="9" borderId="1" xfId="1" applyNumberFormat="1" applyFont="1" applyFill="1" applyBorder="1" applyAlignment="1">
      <alignment horizontal="center" vertical="center" wrapText="1"/>
    </xf>
    <xf numFmtId="9" fontId="15" fillId="9" borderId="1" xfId="1" applyNumberFormat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4" xfId="1" applyFont="1" applyBorder="1" applyAlignment="1">
      <alignment vertical="center" wrapText="1"/>
    </xf>
    <xf numFmtId="0" fontId="15" fillId="0" borderId="4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left" vertical="center" wrapText="1"/>
    </xf>
    <xf numFmtId="0" fontId="14" fillId="0" borderId="4" xfId="1" applyFont="1" applyBorder="1" applyAlignment="1">
      <alignment vertical="center" wrapText="1"/>
    </xf>
    <xf numFmtId="0" fontId="16" fillId="0" borderId="1" xfId="1" applyFont="1" applyBorder="1" applyAlignment="1">
      <alignment horizontal="left" vertical="center" wrapText="1"/>
    </xf>
    <xf numFmtId="0" fontId="15" fillId="6" borderId="1" xfId="1" applyFont="1" applyFill="1" applyBorder="1" applyAlignment="1">
      <alignment vertical="center" wrapText="1"/>
    </xf>
    <xf numFmtId="0" fontId="18" fillId="0" borderId="1" xfId="1" applyFont="1" applyBorder="1" applyAlignment="1">
      <alignment vertical="center" wrapText="1"/>
    </xf>
    <xf numFmtId="0" fontId="21" fillId="0" borderId="0" xfId="0" applyFont="1"/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0" fontId="14" fillId="0" borderId="0" xfId="1" applyFont="1" applyAlignment="1">
      <alignment horizontal="center" vertical="center" wrapText="1"/>
    </xf>
    <xf numFmtId="0" fontId="14" fillId="0" borderId="1" xfId="1" quotePrefix="1" applyFont="1" applyBorder="1" applyAlignment="1">
      <alignment vertical="center" wrapText="1"/>
    </xf>
    <xf numFmtId="0" fontId="15" fillId="11" borderId="1" xfId="1" applyFont="1" applyFill="1" applyBorder="1" applyAlignment="1">
      <alignment horizontal="center" vertical="center" wrapText="1"/>
    </xf>
    <xf numFmtId="0" fontId="14" fillId="11" borderId="1" xfId="1" applyFont="1" applyFill="1" applyBorder="1" applyAlignment="1">
      <alignment horizontal="center" vertical="center" wrapText="1"/>
    </xf>
    <xf numFmtId="0" fontId="14" fillId="11" borderId="1" xfId="1" applyFont="1" applyFill="1" applyBorder="1" applyAlignment="1">
      <alignment horizontal="left" vertical="center" wrapText="1"/>
    </xf>
    <xf numFmtId="9" fontId="15" fillId="11" borderId="1" xfId="1" applyNumberFormat="1" applyFont="1" applyFill="1" applyBorder="1" applyAlignment="1">
      <alignment horizontal="center" vertical="center" wrapText="1"/>
    </xf>
    <xf numFmtId="0" fontId="15" fillId="11" borderId="1" xfId="1" applyFont="1" applyFill="1" applyBorder="1" applyAlignment="1">
      <alignment horizontal="left" vertical="center" wrapText="1"/>
    </xf>
    <xf numFmtId="0" fontId="14" fillId="11" borderId="1" xfId="1" applyFont="1" applyFill="1" applyBorder="1" applyAlignment="1">
      <alignment vertical="center" wrapText="1"/>
    </xf>
    <xf numFmtId="0" fontId="15" fillId="11" borderId="1" xfId="1" applyFont="1" applyFill="1" applyBorder="1" applyAlignment="1">
      <alignment vertical="center" wrapText="1"/>
    </xf>
    <xf numFmtId="2" fontId="14" fillId="0" borderId="1" xfId="1" applyNumberFormat="1" applyFont="1" applyBorder="1" applyAlignment="1">
      <alignment horizontal="center" vertical="center" wrapText="1"/>
    </xf>
    <xf numFmtId="14" fontId="14" fillId="0" borderId="1" xfId="1" quotePrefix="1" applyNumberFormat="1" applyFont="1" applyBorder="1" applyAlignment="1">
      <alignment vertical="center" wrapText="1"/>
    </xf>
    <xf numFmtId="165" fontId="15" fillId="11" borderId="1" xfId="1" applyNumberFormat="1" applyFont="1" applyFill="1" applyBorder="1" applyAlignment="1">
      <alignment horizontal="center" vertical="center" wrapText="1"/>
    </xf>
    <xf numFmtId="165" fontId="15" fillId="6" borderId="1" xfId="1" applyNumberFormat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4" fillId="0" borderId="3" xfId="1" applyFont="1" applyBorder="1" applyAlignment="1">
      <alignment horizontal="left" vertical="center" wrapText="1"/>
    </xf>
    <xf numFmtId="0" fontId="14" fillId="4" borderId="4" xfId="1" applyFont="1" applyFill="1" applyBorder="1" applyAlignment="1" applyProtection="1">
      <alignment horizontal="left" vertical="center" wrapText="1"/>
      <protection locked="0"/>
    </xf>
    <xf numFmtId="0" fontId="14" fillId="4" borderId="1" xfId="1" applyFont="1" applyFill="1" applyBorder="1" applyAlignment="1" applyProtection="1">
      <alignment horizontal="left" vertical="center" wrapText="1"/>
      <protection locked="0"/>
    </xf>
    <xf numFmtId="0" fontId="14" fillId="10" borderId="1" xfId="1" applyFont="1" applyFill="1" applyBorder="1" applyAlignment="1" applyProtection="1">
      <alignment horizontal="left" vertical="center" wrapText="1"/>
      <protection locked="0"/>
    </xf>
    <xf numFmtId="164" fontId="1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1" fillId="4" borderId="1" xfId="1" applyFont="1" applyFill="1" applyBorder="1" applyAlignment="1" applyProtection="1">
      <alignment horizontal="left" vertical="center" wrapText="1"/>
      <protection locked="0"/>
    </xf>
    <xf numFmtId="0" fontId="1" fillId="0" borderId="4" xfId="1" applyFont="1" applyBorder="1" applyAlignment="1">
      <alignment horizontal="left" vertical="center" wrapText="1"/>
    </xf>
    <xf numFmtId="0" fontId="0" fillId="10" borderId="0" xfId="0" applyFill="1"/>
    <xf numFmtId="0" fontId="14" fillId="10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left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22" fillId="3" borderId="0" xfId="1" applyFont="1" applyFill="1" applyAlignment="1">
      <alignment vertical="center" wrapText="1"/>
    </xf>
    <xf numFmtId="0" fontId="13" fillId="3" borderId="0" xfId="1" applyFont="1" applyFill="1" applyAlignment="1">
      <alignment vertical="center" wrapText="1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left" vertical="center" wrapText="1"/>
    </xf>
    <xf numFmtId="0" fontId="16" fillId="2" borderId="2" xfId="1" applyFont="1" applyFill="1" applyBorder="1" applyAlignment="1">
      <alignment horizontal="left" vertical="center" wrapText="1"/>
    </xf>
    <xf numFmtId="0" fontId="16" fillId="2" borderId="6" xfId="1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vertical="center" wrapText="1"/>
    </xf>
    <xf numFmtId="0" fontId="15" fillId="5" borderId="6" xfId="1" applyFont="1" applyFill="1" applyBorder="1" applyAlignment="1">
      <alignment vertical="center" wrapText="1"/>
    </xf>
    <xf numFmtId="0" fontId="15" fillId="5" borderId="3" xfId="1" applyFont="1" applyFill="1" applyBorder="1" applyAlignment="1">
      <alignment vertical="center" wrapText="1"/>
    </xf>
    <xf numFmtId="0" fontId="15" fillId="6" borderId="2" xfId="1" applyFont="1" applyFill="1" applyBorder="1" applyAlignment="1">
      <alignment vertical="center" wrapText="1"/>
    </xf>
    <xf numFmtId="0" fontId="15" fillId="6" borderId="6" xfId="1" applyFont="1" applyFill="1" applyBorder="1" applyAlignment="1">
      <alignment vertical="center" wrapText="1"/>
    </xf>
    <xf numFmtId="0" fontId="15" fillId="6" borderId="3" xfId="1" applyFont="1" applyFill="1" applyBorder="1" applyAlignment="1">
      <alignment vertical="center" wrapText="1"/>
    </xf>
    <xf numFmtId="0" fontId="15" fillId="6" borderId="1" xfId="1" applyFont="1" applyFill="1" applyBorder="1" applyAlignment="1">
      <alignment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9" borderId="1" xfId="1" applyFont="1" applyFill="1" applyBorder="1" applyAlignment="1">
      <alignment vertical="center" wrapText="1"/>
    </xf>
    <xf numFmtId="0" fontId="15" fillId="9" borderId="1" xfId="1" applyFont="1" applyFill="1" applyBorder="1" applyAlignment="1">
      <alignment horizontal="left" vertical="center" wrapText="1"/>
    </xf>
    <xf numFmtId="0" fontId="13" fillId="3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10" borderId="8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vertical="center" wrapText="1"/>
    </xf>
    <xf numFmtId="0" fontId="2" fillId="8" borderId="1" xfId="1" applyFont="1" applyFill="1" applyBorder="1" applyAlignment="1">
      <alignment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 applyProtection="1">
      <alignment horizontal="center" vertical="center" wrapText="1"/>
      <protection locked="0"/>
    </xf>
    <xf numFmtId="0" fontId="1" fillId="4" borderId="3" xfId="1" applyFont="1" applyFill="1" applyBorder="1" applyAlignment="1" applyProtection="1">
      <alignment horizontal="center" vertical="center" wrapText="1"/>
      <protection locked="0"/>
    </xf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colors>
    <mruColors>
      <color rgb="FFFFF2CC"/>
      <color rgb="FFD9EAF7"/>
      <color rgb="FFA6A6A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ederica Denegri" id="{77FEC07B-6D94-453E-9EA4-D46F4AE847BF}" userId="S::federica.denegri@yukon.pm::c6450e6f-44ef-46ab-998c-bf85171aae7e" providerId="AD"/>
  <person displayName="Ines Becker-Angermair" id="{498ADB5C-9F08-4176-9C55-AA93AF8F8940}" userId="S::ines.becker-angermair@hamburgwasser.de::e2c2c979-131e-4c6c-a899-bf69dc097627" providerId="AD"/>
</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6-08-20T13:02:45.43" personId="{77FEC07B-6D94-453E-9EA4-D46F4AE847BF}" id="{5D0711A6-3ED0-429F-BC29-E61FFE20353E}" done="1">
    <text>Vergabenummer anpassen</text>
  </threadedComment>
  <threadedComment ref="A2" dT="2026-10-05T06:05:07.42" personId="{498ADB5C-9F08-4176-9C55-AA93AF8F8940}" id="{47A2703D-F197-4B2C-B24B-6913D6AD0AFB}" parentId="{5D0711A6-3ED0-429F-BC29-E61FFE20353E}">
    <text>erledigt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A8E9-3F5A-4D10-B645-ECB26050BA63}">
  <dimension ref="A1:Q206"/>
  <sheetViews>
    <sheetView showGridLines="0" tabSelected="1" view="pageLayout" topLeftCell="A4" zoomScale="90" zoomScaleNormal="90" zoomScaleSheetLayoutView="85" zoomScalePageLayoutView="90" workbookViewId="0">
      <selection activeCell="E35" sqref="E35"/>
    </sheetView>
  </sheetViews>
  <sheetFormatPr baseColWidth="10" defaultColWidth="8.625" defaultRowHeight="14.25"/>
  <cols>
    <col min="1" max="1" width="18" customWidth="1"/>
    <col min="2" max="2" width="25.75" customWidth="1"/>
    <col min="3" max="3" width="18" customWidth="1"/>
    <col min="4" max="4" width="39" customWidth="1"/>
    <col min="5" max="5" width="28" customWidth="1"/>
    <col min="6" max="6" width="46" customWidth="1"/>
    <col min="7" max="8" width="12" customWidth="1"/>
    <col min="9" max="9" width="14" customWidth="1"/>
    <col min="10" max="10" width="19" customWidth="1"/>
    <col min="11" max="11" width="34" customWidth="1"/>
    <col min="14" max="14" width="33.75" customWidth="1"/>
    <col min="17" max="17" width="8.625" customWidth="1"/>
  </cols>
  <sheetData>
    <row r="1" spans="1:17" s="23" customFormat="1" ht="22.15" customHeight="1">
      <c r="A1" s="77" t="s">
        <v>0</v>
      </c>
      <c r="B1" s="77"/>
      <c r="C1" s="77"/>
      <c r="D1" s="77"/>
      <c r="E1" s="77"/>
      <c r="F1" s="77"/>
      <c r="G1" s="78"/>
      <c r="H1" s="78"/>
      <c r="I1" s="78"/>
      <c r="J1" s="78"/>
      <c r="K1" s="79"/>
    </row>
    <row r="2" spans="1:17" ht="28.15" customHeight="1">
      <c r="A2" s="80" t="s">
        <v>1</v>
      </c>
      <c r="B2" s="80"/>
      <c r="C2" s="80"/>
      <c r="D2" s="80"/>
      <c r="E2" s="80"/>
      <c r="F2" s="80"/>
      <c r="G2" s="81"/>
      <c r="H2" s="81"/>
      <c r="I2" s="81"/>
      <c r="J2" s="81"/>
      <c r="K2" s="82"/>
    </row>
    <row r="3" spans="1:17" ht="30" customHeight="1">
      <c r="A3" s="83" t="s">
        <v>2</v>
      </c>
      <c r="B3" s="83"/>
      <c r="C3" s="83"/>
      <c r="D3" s="83"/>
      <c r="E3" s="83"/>
      <c r="F3" s="83"/>
      <c r="G3" s="84"/>
      <c r="H3" s="84"/>
      <c r="I3" s="84"/>
      <c r="J3" s="84"/>
      <c r="K3" s="85"/>
    </row>
    <row r="4" spans="1:17" s="14" customFormat="1" ht="36" customHeight="1">
      <c r="A4" s="86" t="s">
        <v>3</v>
      </c>
      <c r="B4" s="87"/>
      <c r="C4" s="87"/>
      <c r="D4" s="87"/>
      <c r="E4" s="87"/>
      <c r="F4" s="87"/>
      <c r="G4" s="88"/>
      <c r="H4" s="88"/>
      <c r="I4" s="88"/>
      <c r="J4" s="88"/>
      <c r="K4" s="89"/>
    </row>
    <row r="5" spans="1:17" s="14" customFormat="1" ht="34.15" customHeight="1">
      <c r="A5" s="86" t="s">
        <v>4</v>
      </c>
      <c r="B5" s="87"/>
      <c r="C5" s="87"/>
      <c r="D5" s="87"/>
      <c r="E5" s="87"/>
      <c r="F5" s="87"/>
      <c r="G5" s="88"/>
      <c r="H5" s="88"/>
      <c r="I5" s="88"/>
      <c r="J5" s="88"/>
      <c r="K5" s="89"/>
    </row>
    <row r="6" spans="1:17" ht="24" customHeight="1">
      <c r="A6" s="113" t="s">
        <v>5</v>
      </c>
      <c r="B6" s="113"/>
      <c r="C6" s="114"/>
      <c r="D6" s="114"/>
      <c r="E6" s="114"/>
      <c r="F6" s="114"/>
      <c r="G6" s="65"/>
      <c r="H6" s="65"/>
      <c r="I6" s="65"/>
      <c r="J6" s="65"/>
      <c r="K6" s="65"/>
    </row>
    <row r="7" spans="1:17" s="23" customFormat="1" ht="34.15" customHeight="1">
      <c r="A7" s="21" t="s">
        <v>6</v>
      </c>
      <c r="B7" s="21" t="s">
        <v>7</v>
      </c>
      <c r="C7" s="21" t="s">
        <v>8</v>
      </c>
      <c r="D7" s="21" t="s">
        <v>9</v>
      </c>
      <c r="E7" s="21" t="s">
        <v>10</v>
      </c>
      <c r="F7" s="21" t="s">
        <v>11</v>
      </c>
      <c r="G7" s="21" t="s">
        <v>12</v>
      </c>
      <c r="H7" s="21" t="s">
        <v>13</v>
      </c>
      <c r="I7" s="21" t="s">
        <v>14</v>
      </c>
      <c r="J7" s="21" t="s">
        <v>15</v>
      </c>
      <c r="K7" s="22" t="s">
        <v>16</v>
      </c>
    </row>
    <row r="8" spans="1:17" s="23" customFormat="1" ht="24" customHeight="1">
      <c r="A8" s="90" t="s">
        <v>17</v>
      </c>
      <c r="B8" s="91"/>
      <c r="C8" s="91"/>
      <c r="D8" s="91"/>
      <c r="E8" s="91"/>
      <c r="F8" s="91"/>
      <c r="G8" s="91"/>
      <c r="H8" s="91"/>
      <c r="I8" s="91"/>
      <c r="J8" s="91"/>
      <c r="K8" s="92"/>
    </row>
    <row r="9" spans="1:17" s="23" customFormat="1" ht="24" customHeight="1">
      <c r="A9" s="93" t="s">
        <v>18</v>
      </c>
      <c r="B9" s="96" t="s">
        <v>19</v>
      </c>
      <c r="C9" s="97"/>
      <c r="D9" s="97"/>
      <c r="E9" s="97"/>
      <c r="F9" s="97"/>
      <c r="G9" s="97"/>
      <c r="H9" s="97"/>
      <c r="I9" s="97"/>
      <c r="J9" s="97"/>
      <c r="K9" s="98"/>
    </row>
    <row r="10" spans="1:17" s="23" customFormat="1" ht="24" customHeight="1">
      <c r="A10" s="94"/>
      <c r="B10" s="38"/>
      <c r="C10" s="39"/>
      <c r="D10" s="44" t="s">
        <v>20</v>
      </c>
      <c r="E10" s="41"/>
      <c r="F10" s="40"/>
      <c r="G10" s="42"/>
      <c r="H10" s="42"/>
      <c r="I10" s="42"/>
      <c r="J10" s="42"/>
      <c r="K10" s="43"/>
    </row>
    <row r="11" spans="1:17" s="23" customFormat="1" ht="408.75" customHeight="1">
      <c r="A11" s="94"/>
      <c r="B11" s="26"/>
      <c r="C11" s="64" t="s">
        <v>21</v>
      </c>
      <c r="D11" s="34" t="s">
        <v>22</v>
      </c>
      <c r="E11" s="67"/>
      <c r="F11" s="72" t="s">
        <v>23</v>
      </c>
      <c r="G11" s="16">
        <f>IF(E11="Ingenieurbau in EL erbracht, Tiefbau+TGA koord.",2,IF(E11="Ingenieurbau+TGA in EL erbracht, Tiefbau koord.",4,IF(E11="Ingenieurbau+Tiefbau in EL erbracht, TGA koord.",6,IF(E11="Ingenieurbau+Tiefbau+TGA in EL erbracht",7,IF(E11="Ingenieurbau+Tiefbau+TGA in einem Projekt in EL erbracht",8,0)))))</f>
        <v>0</v>
      </c>
      <c r="H11" s="16">
        <f>G11/8*5</f>
        <v>0</v>
      </c>
      <c r="I11" s="32">
        <v>1</v>
      </c>
      <c r="J11" s="16">
        <f>I11*H11</f>
        <v>0</v>
      </c>
      <c r="K11" s="45"/>
      <c r="Q11" s="29"/>
    </row>
    <row r="12" spans="1:17" s="23" customFormat="1" ht="27.6" customHeight="1">
      <c r="A12" s="94"/>
      <c r="B12" s="15"/>
      <c r="C12" s="15"/>
      <c r="D12" s="15"/>
      <c r="E12" s="17"/>
      <c r="F12" s="15"/>
      <c r="G12" s="16"/>
      <c r="H12" s="16"/>
      <c r="I12" s="32"/>
      <c r="J12" s="16"/>
      <c r="K12" s="45"/>
      <c r="Q12" s="29"/>
    </row>
    <row r="13" spans="1:17" s="23" customFormat="1" ht="24.75" customHeight="1">
      <c r="A13" s="95"/>
      <c r="B13" s="99" t="s">
        <v>24</v>
      </c>
      <c r="C13" s="100"/>
      <c r="D13" s="100"/>
      <c r="E13" s="100"/>
      <c r="F13" s="101"/>
      <c r="G13" s="19"/>
      <c r="H13" s="19"/>
      <c r="I13" s="33">
        <v>0.1</v>
      </c>
      <c r="J13" s="19">
        <f>J11*I13</f>
        <v>0</v>
      </c>
      <c r="K13" s="18"/>
    </row>
    <row r="14" spans="1:17" ht="24" customHeight="1">
      <c r="A14" s="93" t="s">
        <v>25</v>
      </c>
      <c r="B14" s="96" t="s">
        <v>26</v>
      </c>
      <c r="C14" s="97"/>
      <c r="D14" s="97"/>
      <c r="E14" s="97"/>
      <c r="F14" s="97"/>
      <c r="G14" s="97"/>
      <c r="H14" s="97"/>
      <c r="I14" s="97"/>
      <c r="J14" s="97"/>
      <c r="K14" s="98"/>
    </row>
    <row r="15" spans="1:17" ht="37.5" customHeight="1">
      <c r="A15" s="94"/>
      <c r="B15" s="15" t="s">
        <v>27</v>
      </c>
      <c r="C15" s="15" t="s">
        <v>28</v>
      </c>
      <c r="D15" s="15" t="s">
        <v>29</v>
      </c>
      <c r="E15" s="68"/>
      <c r="F15" s="15"/>
      <c r="G15" s="16"/>
      <c r="H15" s="16"/>
      <c r="I15" s="16"/>
      <c r="J15" s="16"/>
      <c r="K15" s="17"/>
    </row>
    <row r="16" spans="1:17" ht="66.75" customHeight="1">
      <c r="A16" s="94"/>
      <c r="B16" s="15"/>
      <c r="C16" s="15"/>
      <c r="D16" s="15" t="s">
        <v>30</v>
      </c>
      <c r="E16" s="68"/>
      <c r="F16" s="15"/>
      <c r="G16" s="16"/>
      <c r="H16" s="16"/>
      <c r="I16" s="16"/>
      <c r="J16" s="16"/>
      <c r="K16" s="17"/>
    </row>
    <row r="17" spans="1:11" ht="37.5" customHeight="1">
      <c r="A17" s="94"/>
      <c r="B17" s="15"/>
      <c r="C17" s="15"/>
      <c r="D17" s="15" t="s">
        <v>31</v>
      </c>
      <c r="E17" s="68"/>
      <c r="F17" s="15"/>
      <c r="G17" s="16"/>
      <c r="H17" s="16"/>
      <c r="I17" s="16"/>
      <c r="J17" s="16"/>
      <c r="K17" s="17"/>
    </row>
    <row r="18" spans="1:11" ht="37.5" customHeight="1">
      <c r="A18" s="94"/>
      <c r="C18" s="15"/>
      <c r="D18" s="15" t="s">
        <v>66</v>
      </c>
      <c r="E18" s="70"/>
      <c r="F18" s="15"/>
      <c r="G18" s="16"/>
      <c r="H18" s="16"/>
      <c r="I18" s="30"/>
      <c r="J18" s="30"/>
      <c r="K18" s="17"/>
    </row>
    <row r="19" spans="1:11" ht="37.5" customHeight="1">
      <c r="A19" s="94"/>
      <c r="B19" s="15"/>
      <c r="C19" s="15"/>
      <c r="D19" s="15" t="s">
        <v>67</v>
      </c>
      <c r="E19" s="70"/>
      <c r="F19" s="15"/>
      <c r="G19" s="16"/>
      <c r="H19" s="16"/>
      <c r="I19" s="30"/>
      <c r="J19" s="30"/>
      <c r="K19" s="17"/>
    </row>
    <row r="20" spans="1:11" ht="38.25" customHeight="1">
      <c r="A20" s="94"/>
      <c r="B20" s="15" t="s">
        <v>32</v>
      </c>
      <c r="C20" s="15"/>
      <c r="D20" s="15" t="s">
        <v>33</v>
      </c>
      <c r="E20" s="66"/>
      <c r="F20" s="15"/>
      <c r="G20" s="16"/>
      <c r="H20" s="16"/>
      <c r="I20" s="16"/>
      <c r="J20" s="16"/>
      <c r="K20" s="17"/>
    </row>
    <row r="21" spans="1:11" ht="38.25" customHeight="1">
      <c r="A21" s="94"/>
      <c r="B21" s="15" t="s">
        <v>34</v>
      </c>
      <c r="C21" s="52" t="s">
        <v>35</v>
      </c>
      <c r="D21" s="15"/>
      <c r="E21" s="66"/>
      <c r="F21" s="15" t="s">
        <v>36</v>
      </c>
      <c r="G21" s="16">
        <f>SUM(G22:G25)</f>
        <v>0</v>
      </c>
      <c r="H21" s="16">
        <f>G21/6*5</f>
        <v>0</v>
      </c>
      <c r="I21" s="31">
        <v>0.2</v>
      </c>
      <c r="J21" s="16">
        <f>I21*H21</f>
        <v>0</v>
      </c>
      <c r="K21" s="17"/>
    </row>
    <row r="22" spans="1:11" ht="38.25" customHeight="1">
      <c r="A22" s="94"/>
      <c r="B22" s="15"/>
      <c r="C22" s="15" t="s">
        <v>37</v>
      </c>
      <c r="D22" s="27" t="s">
        <v>38</v>
      </c>
      <c r="E22" s="69"/>
      <c r="F22" s="15" t="s">
        <v>39</v>
      </c>
      <c r="G22" s="16">
        <f t="shared" ref="G22:G28" si="0">IF(E22="ja",2,0)</f>
        <v>0</v>
      </c>
      <c r="H22" s="51"/>
      <c r="J22" s="30"/>
      <c r="K22" s="17"/>
    </row>
    <row r="23" spans="1:11" ht="38.25" customHeight="1">
      <c r="A23" s="94"/>
      <c r="B23" s="15"/>
      <c r="C23" s="15" t="s">
        <v>40</v>
      </c>
      <c r="D23" s="27" t="s">
        <v>41</v>
      </c>
      <c r="E23" s="69"/>
      <c r="F23" s="15" t="s">
        <v>42</v>
      </c>
      <c r="G23" s="16">
        <f>IF(E23="ja",1,0)</f>
        <v>0</v>
      </c>
      <c r="H23" s="16"/>
      <c r="I23" s="30"/>
      <c r="J23" s="30"/>
      <c r="K23" s="17"/>
    </row>
    <row r="24" spans="1:11" ht="38.25" customHeight="1">
      <c r="A24" s="94"/>
      <c r="B24" s="15"/>
      <c r="C24" s="15" t="s">
        <v>43</v>
      </c>
      <c r="D24" s="27" t="s">
        <v>44</v>
      </c>
      <c r="E24" s="69"/>
      <c r="F24" s="15" t="s">
        <v>42</v>
      </c>
      <c r="G24" s="16">
        <f>IF(E24="ja",1,0)</f>
        <v>0</v>
      </c>
      <c r="H24" s="16"/>
      <c r="I24" s="30"/>
      <c r="J24" s="30"/>
      <c r="K24" s="17"/>
    </row>
    <row r="25" spans="1:11" ht="38.25" customHeight="1">
      <c r="A25" s="94"/>
      <c r="B25" s="15"/>
      <c r="C25" s="15" t="s">
        <v>45</v>
      </c>
      <c r="D25" s="27" t="s">
        <v>46</v>
      </c>
      <c r="E25" s="69"/>
      <c r="F25" s="15" t="s">
        <v>39</v>
      </c>
      <c r="G25" s="16">
        <f t="shared" si="0"/>
        <v>0</v>
      </c>
      <c r="H25" s="16"/>
      <c r="I25" s="30"/>
      <c r="J25" s="30"/>
      <c r="K25" s="17"/>
    </row>
    <row r="26" spans="1:11" ht="38.25" customHeight="1">
      <c r="A26" s="94"/>
      <c r="B26" s="15" t="s">
        <v>47</v>
      </c>
      <c r="C26" s="52" t="s">
        <v>48</v>
      </c>
      <c r="D26" s="27"/>
      <c r="E26" s="17"/>
      <c r="F26" s="15" t="s">
        <v>49</v>
      </c>
      <c r="G26" s="16">
        <f>SUM(G27:G29)</f>
        <v>0</v>
      </c>
      <c r="H26" s="16">
        <f>G26</f>
        <v>0</v>
      </c>
      <c r="I26" s="31">
        <v>0.2</v>
      </c>
      <c r="J26" s="16">
        <f>I26*H26</f>
        <v>0</v>
      </c>
      <c r="K26" s="17"/>
    </row>
    <row r="27" spans="1:11" ht="38.25" customHeight="1">
      <c r="A27" s="94"/>
      <c r="C27" s="15" t="s">
        <v>50</v>
      </c>
      <c r="D27" s="27" t="s">
        <v>51</v>
      </c>
      <c r="E27" s="69"/>
      <c r="F27" s="15" t="s">
        <v>39</v>
      </c>
      <c r="G27" s="16">
        <f t="shared" si="0"/>
        <v>0</v>
      </c>
      <c r="H27" s="16"/>
      <c r="I27" s="30"/>
      <c r="J27" s="30"/>
      <c r="K27" s="17"/>
    </row>
    <row r="28" spans="1:11" ht="38.25" customHeight="1">
      <c r="A28" s="94"/>
      <c r="B28" s="15"/>
      <c r="C28" s="15" t="s">
        <v>52</v>
      </c>
      <c r="D28" s="27" t="s">
        <v>53</v>
      </c>
      <c r="E28" s="69"/>
      <c r="F28" s="15" t="s">
        <v>39</v>
      </c>
      <c r="G28" s="16">
        <f t="shared" si="0"/>
        <v>0</v>
      </c>
      <c r="H28" s="16"/>
      <c r="I28" s="30"/>
      <c r="J28" s="30"/>
      <c r="K28" s="17"/>
    </row>
    <row r="29" spans="1:11" ht="38.25" customHeight="1">
      <c r="A29" s="94"/>
      <c r="B29" s="15"/>
      <c r="C29" s="15" t="s">
        <v>54</v>
      </c>
      <c r="D29" s="27" t="s">
        <v>55</v>
      </c>
      <c r="E29" s="69"/>
      <c r="F29" s="15" t="s">
        <v>42</v>
      </c>
      <c r="G29" s="16">
        <f>IF(E29="ja",1,0)</f>
        <v>0</v>
      </c>
      <c r="H29" s="16"/>
      <c r="I29" s="30"/>
      <c r="J29" s="30"/>
      <c r="K29" s="17"/>
    </row>
    <row r="30" spans="1:11" ht="38.25" customHeight="1">
      <c r="A30" s="94"/>
      <c r="B30" s="15" t="s">
        <v>56</v>
      </c>
      <c r="C30" s="52" t="s">
        <v>57</v>
      </c>
      <c r="D30" s="27"/>
      <c r="E30" s="17"/>
      <c r="F30" s="15" t="s">
        <v>49</v>
      </c>
      <c r="G30" s="16">
        <f>SUM(G31:G34)</f>
        <v>0</v>
      </c>
      <c r="H30" s="16">
        <f>G30</f>
        <v>0</v>
      </c>
      <c r="I30" s="31">
        <v>0.2</v>
      </c>
      <c r="J30" s="16">
        <f>I30*H30</f>
        <v>0</v>
      </c>
      <c r="K30" s="17"/>
    </row>
    <row r="31" spans="1:11" ht="38.25" customHeight="1">
      <c r="A31" s="94"/>
      <c r="C31" s="15" t="s">
        <v>58</v>
      </c>
      <c r="D31" s="27" t="s">
        <v>59</v>
      </c>
      <c r="E31" s="68"/>
      <c r="F31" s="15" t="s">
        <v>39</v>
      </c>
      <c r="G31" s="16">
        <f t="shared" ref="G31" si="1">IF(E31="ja",2,0)</f>
        <v>0</v>
      </c>
      <c r="H31" s="16"/>
      <c r="I31" s="30"/>
      <c r="J31" s="30"/>
      <c r="K31" s="17"/>
    </row>
    <row r="32" spans="1:11" ht="38.25" customHeight="1">
      <c r="A32" s="94"/>
      <c r="B32" s="15"/>
      <c r="C32" s="15" t="s">
        <v>60</v>
      </c>
      <c r="D32" s="27" t="s">
        <v>61</v>
      </c>
      <c r="E32" s="68"/>
      <c r="F32" s="15" t="s">
        <v>42</v>
      </c>
      <c r="G32" s="16">
        <f>IF(E32="ja",1,0)</f>
        <v>0</v>
      </c>
      <c r="H32" s="16"/>
      <c r="I32" s="30"/>
      <c r="J32" s="30"/>
      <c r="K32" s="17"/>
    </row>
    <row r="33" spans="1:11" ht="38.25" customHeight="1">
      <c r="A33" s="94"/>
      <c r="B33" s="15"/>
      <c r="C33" s="15" t="s">
        <v>62</v>
      </c>
      <c r="D33" s="27" t="s">
        <v>63</v>
      </c>
      <c r="E33" s="68"/>
      <c r="F33" s="15" t="s">
        <v>42</v>
      </c>
      <c r="G33" s="16">
        <f>IF(E33="ja",1,0)</f>
        <v>0</v>
      </c>
      <c r="H33" s="16"/>
      <c r="I33" s="30"/>
      <c r="J33" s="30"/>
      <c r="K33" s="17"/>
    </row>
    <row r="34" spans="1:11" ht="38.25" customHeight="1">
      <c r="A34" s="94"/>
      <c r="B34" s="15"/>
      <c r="C34" s="15" t="s">
        <v>64</v>
      </c>
      <c r="D34" s="27" t="s">
        <v>65</v>
      </c>
      <c r="E34" s="68"/>
      <c r="F34" s="15" t="s">
        <v>42</v>
      </c>
      <c r="G34" s="16">
        <f>IF(E34="ja",1,0)</f>
        <v>0</v>
      </c>
      <c r="H34" s="16"/>
      <c r="I34" s="30"/>
      <c r="J34" s="30"/>
      <c r="K34" s="17"/>
    </row>
    <row r="35" spans="1:11" ht="37.5" customHeight="1">
      <c r="A35" s="94"/>
      <c r="B35" s="15" t="s">
        <v>68</v>
      </c>
      <c r="C35" s="28" t="s">
        <v>69</v>
      </c>
      <c r="D35" s="15" t="s">
        <v>70</v>
      </c>
      <c r="E35" s="68"/>
      <c r="F35" s="15" t="s">
        <v>71</v>
      </c>
      <c r="G35" s="16">
        <f>IF(E35="Industrie",1,IF(E35="Chemie",2,IF(E35="kommunale Abwasserbehandlung",3,IF(E35="kommunale Abwasserbehandlung --&gt; Schlammbehandlung",4,IF(E35="kommunale Abwasserbehandlung --&gt; Faulung",5,0)))))</f>
        <v>0</v>
      </c>
      <c r="H35" s="16">
        <f>G35</f>
        <v>0</v>
      </c>
      <c r="I35" s="31">
        <v>0.2</v>
      </c>
      <c r="J35" s="16">
        <f>I35*H35</f>
        <v>0</v>
      </c>
      <c r="K35" s="17"/>
    </row>
    <row r="36" spans="1:11" ht="37.5" customHeight="1">
      <c r="A36" s="94"/>
      <c r="B36" s="15" t="s">
        <v>72</v>
      </c>
      <c r="C36" s="28" t="s">
        <v>73</v>
      </c>
      <c r="D36" s="15" t="s">
        <v>74</v>
      </c>
      <c r="E36" s="68"/>
      <c r="F36" s="15"/>
      <c r="G36" s="16">
        <f>IF(E36="ja",1,0)</f>
        <v>0</v>
      </c>
      <c r="H36" s="16">
        <f>G36*5</f>
        <v>0</v>
      </c>
      <c r="I36" s="31">
        <v>0.2</v>
      </c>
      <c r="J36" s="16">
        <f>I36*H36</f>
        <v>0</v>
      </c>
      <c r="K36" s="17"/>
    </row>
    <row r="37" spans="1:11" ht="37.5" customHeight="1">
      <c r="A37" s="94"/>
      <c r="B37" s="15"/>
      <c r="C37" s="15"/>
      <c r="D37" s="15" t="s">
        <v>75</v>
      </c>
      <c r="E37" s="68"/>
      <c r="F37" s="15"/>
      <c r="G37" s="16"/>
      <c r="H37" s="16"/>
      <c r="I37" s="16"/>
      <c r="J37" s="16"/>
      <c r="K37" s="17" t="s">
        <v>76</v>
      </c>
    </row>
    <row r="38" spans="1:11" ht="37.5" customHeight="1">
      <c r="A38" s="94"/>
      <c r="B38" s="15"/>
      <c r="C38" s="15"/>
      <c r="D38" s="15" t="s">
        <v>77</v>
      </c>
      <c r="E38" s="68"/>
      <c r="F38" s="15"/>
      <c r="G38" s="16"/>
      <c r="H38" s="16"/>
      <c r="I38" s="16"/>
      <c r="J38" s="16"/>
      <c r="K38" s="17" t="s">
        <v>78</v>
      </c>
    </row>
    <row r="39" spans="1:11" ht="24" customHeight="1">
      <c r="A39" s="94"/>
      <c r="B39" s="59" t="s">
        <v>79</v>
      </c>
      <c r="C39" s="58"/>
      <c r="D39" s="58"/>
      <c r="E39" s="55"/>
      <c r="F39" s="58" t="s">
        <v>49</v>
      </c>
      <c r="G39" s="54"/>
      <c r="H39" s="54"/>
      <c r="I39" s="54"/>
      <c r="J39" s="63">
        <f>SUM(J21+J26+J30+J35+J36)</f>
        <v>0</v>
      </c>
      <c r="K39" s="55"/>
    </row>
    <row r="40" spans="1:11" ht="24" customHeight="1">
      <c r="A40" s="95"/>
      <c r="B40" s="102" t="s">
        <v>80</v>
      </c>
      <c r="C40" s="102"/>
      <c r="D40" s="102"/>
      <c r="E40" s="103"/>
      <c r="F40" s="102"/>
      <c r="G40" s="19"/>
      <c r="H40" s="19"/>
      <c r="I40" s="33">
        <v>0.1</v>
      </c>
      <c r="J40" s="19">
        <f>I40*J39</f>
        <v>0</v>
      </c>
      <c r="K40" s="18"/>
    </row>
    <row r="41" spans="1:11" ht="24" customHeight="1">
      <c r="A41" s="93" t="s">
        <v>81</v>
      </c>
      <c r="B41" s="104" t="s">
        <v>82</v>
      </c>
      <c r="C41" s="104"/>
      <c r="D41" s="104"/>
      <c r="E41" s="105"/>
      <c r="F41" s="104"/>
      <c r="G41" s="106"/>
      <c r="H41" s="106"/>
      <c r="I41" s="106"/>
      <c r="J41" s="106"/>
      <c r="K41" s="105"/>
    </row>
    <row r="42" spans="1:11" ht="37.5" customHeight="1">
      <c r="A42" s="94"/>
      <c r="B42" s="15" t="s">
        <v>27</v>
      </c>
      <c r="C42" s="15" t="s">
        <v>83</v>
      </c>
      <c r="D42" s="15" t="s">
        <v>29</v>
      </c>
      <c r="E42" s="68"/>
      <c r="F42" s="15"/>
      <c r="G42" s="16"/>
      <c r="H42" s="16"/>
      <c r="I42" s="16"/>
      <c r="J42" s="16"/>
      <c r="K42" s="17"/>
    </row>
    <row r="43" spans="1:11" ht="66.75" customHeight="1">
      <c r="A43" s="94"/>
      <c r="B43" s="15"/>
      <c r="C43" s="15"/>
      <c r="D43" s="15" t="s">
        <v>30</v>
      </c>
      <c r="E43" s="68"/>
      <c r="F43" s="15"/>
      <c r="G43" s="16"/>
      <c r="H43" s="16"/>
      <c r="I43" s="16"/>
      <c r="J43" s="16"/>
      <c r="K43" s="17"/>
    </row>
    <row r="44" spans="1:11" ht="37.5" customHeight="1">
      <c r="A44" s="94"/>
      <c r="B44" s="15"/>
      <c r="C44" s="15"/>
      <c r="D44" s="15" t="s">
        <v>31</v>
      </c>
      <c r="E44" s="68"/>
      <c r="F44" s="15"/>
      <c r="G44" s="16"/>
      <c r="H44" s="16"/>
      <c r="I44" s="16"/>
      <c r="J44" s="16"/>
      <c r="K44" s="17"/>
    </row>
    <row r="45" spans="1:11" ht="37.5" customHeight="1">
      <c r="A45" s="94"/>
      <c r="B45" s="15"/>
      <c r="C45" s="15"/>
      <c r="D45" s="15" t="s">
        <v>66</v>
      </c>
      <c r="E45" s="70"/>
      <c r="F45" s="15"/>
      <c r="G45" s="16"/>
      <c r="H45" s="16"/>
      <c r="I45" s="30"/>
      <c r="J45" s="30"/>
      <c r="K45" s="17"/>
    </row>
    <row r="46" spans="1:11" ht="37.5" customHeight="1">
      <c r="A46" s="94"/>
      <c r="B46" s="15"/>
      <c r="C46" s="15"/>
      <c r="D46" s="15" t="s">
        <v>67</v>
      </c>
      <c r="E46" s="70"/>
      <c r="F46" s="15"/>
      <c r="G46" s="16"/>
      <c r="H46" s="16"/>
      <c r="I46" s="30"/>
      <c r="J46" s="30"/>
      <c r="K46" s="17"/>
    </row>
    <row r="47" spans="1:11" ht="38.25" customHeight="1">
      <c r="A47" s="94"/>
      <c r="B47" s="15" t="s">
        <v>32</v>
      </c>
      <c r="C47" s="15"/>
      <c r="D47" s="15" t="s">
        <v>33</v>
      </c>
      <c r="E47" s="66"/>
      <c r="F47" s="15"/>
      <c r="G47" s="16"/>
      <c r="H47" s="16"/>
      <c r="I47" s="16"/>
      <c r="J47" s="16"/>
      <c r="K47" s="17"/>
    </row>
    <row r="48" spans="1:11" ht="38.25" customHeight="1">
      <c r="A48" s="94"/>
      <c r="B48" s="15" t="s">
        <v>34</v>
      </c>
      <c r="C48" s="52" t="s">
        <v>84</v>
      </c>
      <c r="D48" s="15"/>
      <c r="E48" s="66"/>
      <c r="F48" s="15" t="s">
        <v>36</v>
      </c>
      <c r="G48" s="16">
        <f>SUM(G49:G52)</f>
        <v>0</v>
      </c>
      <c r="H48" s="16">
        <f>G48/6*5</f>
        <v>0</v>
      </c>
      <c r="I48" s="31">
        <v>0.2</v>
      </c>
      <c r="J48" s="16">
        <f>I48*H48</f>
        <v>0</v>
      </c>
      <c r="K48" s="17"/>
    </row>
    <row r="49" spans="1:11" ht="38.25" customHeight="1">
      <c r="A49" s="94"/>
      <c r="C49" s="15" t="s">
        <v>85</v>
      </c>
      <c r="D49" s="27" t="s">
        <v>38</v>
      </c>
      <c r="E49" s="68"/>
      <c r="F49" s="15" t="s">
        <v>39</v>
      </c>
      <c r="G49" s="16">
        <f t="shared" ref="G49" si="2">IF(E49="ja",2,0)</f>
        <v>0</v>
      </c>
      <c r="H49" s="51"/>
      <c r="J49" s="30"/>
      <c r="K49" s="17"/>
    </row>
    <row r="50" spans="1:11" ht="38.25" customHeight="1">
      <c r="A50" s="94"/>
      <c r="B50" s="15"/>
      <c r="C50" s="15" t="s">
        <v>86</v>
      </c>
      <c r="D50" s="27" t="s">
        <v>41</v>
      </c>
      <c r="E50" s="68"/>
      <c r="F50" s="15" t="s">
        <v>42</v>
      </c>
      <c r="G50" s="16">
        <f>IF(E50="ja",1,0)</f>
        <v>0</v>
      </c>
      <c r="H50" s="16"/>
      <c r="I50" s="30"/>
      <c r="J50" s="30"/>
      <c r="K50" s="17"/>
    </row>
    <row r="51" spans="1:11" ht="38.25" customHeight="1">
      <c r="A51" s="94"/>
      <c r="B51" s="15"/>
      <c r="C51" s="15" t="s">
        <v>87</v>
      </c>
      <c r="D51" s="27" t="s">
        <v>44</v>
      </c>
      <c r="E51" s="68"/>
      <c r="F51" s="15" t="s">
        <v>42</v>
      </c>
      <c r="G51" s="16">
        <f>IF(E51="ja",1,0)</f>
        <v>0</v>
      </c>
      <c r="H51" s="16"/>
      <c r="I51" s="30"/>
      <c r="J51" s="30"/>
      <c r="K51" s="17"/>
    </row>
    <row r="52" spans="1:11" ht="38.25" customHeight="1">
      <c r="A52" s="94"/>
      <c r="B52" s="15"/>
      <c r="C52" s="15" t="s">
        <v>88</v>
      </c>
      <c r="D52" s="27" t="s">
        <v>46</v>
      </c>
      <c r="E52" s="68"/>
      <c r="F52" s="15" t="s">
        <v>39</v>
      </c>
      <c r="G52" s="16">
        <f t="shared" ref="G52" si="3">IF(E52="ja",2,0)</f>
        <v>0</v>
      </c>
      <c r="H52" s="16"/>
      <c r="I52" s="30"/>
      <c r="J52" s="30"/>
      <c r="K52" s="17"/>
    </row>
    <row r="53" spans="1:11" ht="38.25" customHeight="1">
      <c r="A53" s="94"/>
      <c r="B53" s="15" t="s">
        <v>47</v>
      </c>
      <c r="C53" s="52" t="s">
        <v>89</v>
      </c>
      <c r="D53" s="27"/>
      <c r="E53" s="17"/>
      <c r="F53" s="15" t="s">
        <v>49</v>
      </c>
      <c r="G53" s="16">
        <f>SUM(G54:G56)</f>
        <v>0</v>
      </c>
      <c r="H53" s="16">
        <f>G53</f>
        <v>0</v>
      </c>
      <c r="I53" s="31">
        <v>0.2</v>
      </c>
      <c r="J53" s="16">
        <f>I53*H53</f>
        <v>0</v>
      </c>
      <c r="K53" s="17"/>
    </row>
    <row r="54" spans="1:11" ht="38.25" customHeight="1">
      <c r="A54" s="94"/>
      <c r="C54" s="15" t="s">
        <v>90</v>
      </c>
      <c r="D54" s="27" t="s">
        <v>51</v>
      </c>
      <c r="E54" s="68"/>
      <c r="F54" s="15" t="s">
        <v>39</v>
      </c>
      <c r="G54" s="16">
        <f t="shared" ref="G54:G55" si="4">IF(E54="ja",2,0)</f>
        <v>0</v>
      </c>
      <c r="H54" s="16"/>
      <c r="I54" s="30"/>
      <c r="J54" s="30"/>
      <c r="K54" s="17"/>
    </row>
    <row r="55" spans="1:11" ht="38.25" customHeight="1">
      <c r="A55" s="94"/>
      <c r="B55" s="15"/>
      <c r="C55" s="15" t="s">
        <v>91</v>
      </c>
      <c r="D55" s="27" t="s">
        <v>92</v>
      </c>
      <c r="E55" s="68"/>
      <c r="F55" s="15" t="s">
        <v>39</v>
      </c>
      <c r="G55" s="16">
        <f t="shared" si="4"/>
        <v>0</v>
      </c>
      <c r="H55" s="16"/>
      <c r="I55" s="30"/>
      <c r="J55" s="30"/>
      <c r="K55" s="17"/>
    </row>
    <row r="56" spans="1:11" ht="38.25" customHeight="1">
      <c r="A56" s="94"/>
      <c r="B56" s="15"/>
      <c r="C56" s="15" t="s">
        <v>93</v>
      </c>
      <c r="D56" s="27" t="s">
        <v>55</v>
      </c>
      <c r="E56" s="68"/>
      <c r="F56" s="15" t="s">
        <v>42</v>
      </c>
      <c r="G56" s="16">
        <f>IF(E56="ja",1,0)</f>
        <v>0</v>
      </c>
      <c r="H56" s="16"/>
      <c r="I56" s="30"/>
      <c r="J56" s="30"/>
      <c r="K56" s="17"/>
    </row>
    <row r="57" spans="1:11" ht="38.25" customHeight="1">
      <c r="A57" s="94"/>
      <c r="B57" s="15" t="s">
        <v>56</v>
      </c>
      <c r="C57" s="52" t="s">
        <v>94</v>
      </c>
      <c r="D57" s="27"/>
      <c r="E57" s="17"/>
      <c r="F57" s="15" t="s">
        <v>49</v>
      </c>
      <c r="G57" s="16">
        <f>SUM(G58:G61)</f>
        <v>0</v>
      </c>
      <c r="H57" s="16">
        <f>G57</f>
        <v>0</v>
      </c>
      <c r="I57" s="31">
        <v>0.2</v>
      </c>
      <c r="J57" s="16">
        <f>I57*H57</f>
        <v>0</v>
      </c>
      <c r="K57" s="17"/>
    </row>
    <row r="58" spans="1:11" ht="38.25" customHeight="1">
      <c r="A58" s="94"/>
      <c r="C58" s="15" t="s">
        <v>95</v>
      </c>
      <c r="D58" s="27" t="s">
        <v>96</v>
      </c>
      <c r="E58" s="68"/>
      <c r="F58" s="15" t="s">
        <v>39</v>
      </c>
      <c r="G58" s="16">
        <f t="shared" ref="G58" si="5">IF(E58="ja",2,0)</f>
        <v>0</v>
      </c>
      <c r="H58" s="16"/>
      <c r="I58" s="30"/>
      <c r="J58" s="30"/>
      <c r="K58" s="17"/>
    </row>
    <row r="59" spans="1:11" ht="38.25" customHeight="1">
      <c r="A59" s="94"/>
      <c r="B59" s="15"/>
      <c r="C59" s="15" t="s">
        <v>97</v>
      </c>
      <c r="D59" s="27" t="s">
        <v>61</v>
      </c>
      <c r="E59" s="68"/>
      <c r="F59" s="15" t="s">
        <v>42</v>
      </c>
      <c r="G59" s="16">
        <f>IF(E59="ja",1,0)</f>
        <v>0</v>
      </c>
      <c r="H59" s="16"/>
      <c r="I59" s="30"/>
      <c r="J59" s="30"/>
      <c r="K59" s="17"/>
    </row>
    <row r="60" spans="1:11" ht="38.25" customHeight="1">
      <c r="A60" s="94"/>
      <c r="B60" s="15"/>
      <c r="C60" s="15" t="s">
        <v>98</v>
      </c>
      <c r="D60" s="27" t="s">
        <v>63</v>
      </c>
      <c r="E60" s="68"/>
      <c r="F60" s="15" t="s">
        <v>42</v>
      </c>
      <c r="G60" s="16">
        <f>IF(E60="ja",1,0)</f>
        <v>0</v>
      </c>
      <c r="H60" s="16"/>
      <c r="I60" s="30"/>
      <c r="J60" s="30"/>
      <c r="K60" s="17"/>
    </row>
    <row r="61" spans="1:11" ht="38.25" customHeight="1">
      <c r="A61" s="94"/>
      <c r="B61" s="15"/>
      <c r="C61" s="15" t="s">
        <v>99</v>
      </c>
      <c r="D61" s="27" t="s">
        <v>65</v>
      </c>
      <c r="E61" s="68"/>
      <c r="F61" s="15" t="s">
        <v>42</v>
      </c>
      <c r="G61" s="16">
        <f>IF(E61="ja",1,0)</f>
        <v>0</v>
      </c>
      <c r="H61" s="16"/>
      <c r="I61" s="30"/>
      <c r="J61" s="30"/>
      <c r="K61" s="17"/>
    </row>
    <row r="62" spans="1:11" ht="37.5" customHeight="1">
      <c r="A62" s="94"/>
      <c r="B62" s="15" t="s">
        <v>68</v>
      </c>
      <c r="C62" s="28" t="s">
        <v>100</v>
      </c>
      <c r="D62" s="15" t="s">
        <v>70</v>
      </c>
      <c r="E62" s="68"/>
      <c r="F62" s="15" t="s">
        <v>71</v>
      </c>
      <c r="G62" s="16">
        <f>IF(E62="Industrie",1,IF(E62="Chemie",2,IF(E62="kommunale Abwasserbehandlung",3,IF(E62="kommunale Abwasserbehandlung --&gt; Schlammbehandlung",4,IF(E62="kommunale Abwasserbehandlung --&gt; Faulung",5,0)))))</f>
        <v>0</v>
      </c>
      <c r="H62" s="16">
        <f>G62</f>
        <v>0</v>
      </c>
      <c r="I62" s="31">
        <v>0.2</v>
      </c>
      <c r="J62" s="16">
        <f>I62*H62</f>
        <v>0</v>
      </c>
      <c r="K62" s="17"/>
    </row>
    <row r="63" spans="1:11" ht="37.5" customHeight="1">
      <c r="A63" s="94"/>
      <c r="B63" s="15" t="s">
        <v>72</v>
      </c>
      <c r="C63" s="28" t="s">
        <v>101</v>
      </c>
      <c r="D63" s="15" t="s">
        <v>74</v>
      </c>
      <c r="E63" s="68"/>
      <c r="F63" s="15"/>
      <c r="G63" s="16">
        <f>IF(E63="ja",1,0)</f>
        <v>0</v>
      </c>
      <c r="H63" s="16">
        <f>G63*5</f>
        <v>0</v>
      </c>
      <c r="I63" s="31">
        <v>0.2</v>
      </c>
      <c r="J63" s="16">
        <f>I63*H63</f>
        <v>0</v>
      </c>
      <c r="K63" s="17"/>
    </row>
    <row r="64" spans="1:11" ht="37.5" customHeight="1">
      <c r="A64" s="94"/>
      <c r="B64" s="15"/>
      <c r="C64" s="15"/>
      <c r="D64" s="15" t="s">
        <v>75</v>
      </c>
      <c r="E64" s="68"/>
      <c r="F64" s="15"/>
      <c r="G64" s="16"/>
      <c r="H64" s="16"/>
      <c r="I64" s="16"/>
      <c r="J64" s="16"/>
      <c r="K64" s="17" t="s">
        <v>76</v>
      </c>
    </row>
    <row r="65" spans="1:11" ht="37.5" customHeight="1">
      <c r="A65" s="94"/>
      <c r="B65" s="15"/>
      <c r="C65" s="15"/>
      <c r="D65" s="15" t="s">
        <v>77</v>
      </c>
      <c r="E65" s="68"/>
      <c r="F65" s="15"/>
      <c r="G65" s="16"/>
      <c r="H65" s="16"/>
      <c r="I65" s="16"/>
      <c r="J65" s="16"/>
      <c r="K65" s="17" t="s">
        <v>78</v>
      </c>
    </row>
    <row r="66" spans="1:11" ht="24" customHeight="1">
      <c r="A66" s="94"/>
      <c r="B66" s="46" t="s">
        <v>102</v>
      </c>
      <c r="C66" s="46"/>
      <c r="D66" s="46"/>
      <c r="E66" s="46"/>
      <c r="F66" s="59" t="s">
        <v>49</v>
      </c>
      <c r="G66" s="54"/>
      <c r="H66" s="54"/>
      <c r="I66" s="54"/>
      <c r="J66" s="62">
        <f>SUM(J48+J53+J57+J62+J63)</f>
        <v>0</v>
      </c>
      <c r="K66" s="55"/>
    </row>
    <row r="67" spans="1:11" ht="24" customHeight="1">
      <c r="A67" s="95"/>
      <c r="B67" s="102" t="s">
        <v>103</v>
      </c>
      <c r="C67" s="102"/>
      <c r="D67" s="102"/>
      <c r="E67" s="103"/>
      <c r="F67" s="102"/>
      <c r="G67" s="53"/>
      <c r="H67" s="53"/>
      <c r="I67" s="56">
        <v>0.1</v>
      </c>
      <c r="J67" s="19">
        <f>I67*J66</f>
        <v>0</v>
      </c>
      <c r="K67" s="57"/>
    </row>
    <row r="68" spans="1:11" ht="24" customHeight="1">
      <c r="A68" s="93" t="s">
        <v>104</v>
      </c>
      <c r="B68" s="104" t="s">
        <v>105</v>
      </c>
      <c r="C68" s="104"/>
      <c r="D68" s="104"/>
      <c r="E68" s="105"/>
      <c r="F68" s="104"/>
      <c r="G68" s="106"/>
      <c r="H68" s="106"/>
      <c r="I68" s="106"/>
      <c r="J68" s="106"/>
      <c r="K68" s="105"/>
    </row>
    <row r="69" spans="1:11" ht="37.5" customHeight="1">
      <c r="A69" s="94"/>
      <c r="B69" s="15" t="s">
        <v>27</v>
      </c>
      <c r="C69" s="15" t="s">
        <v>106</v>
      </c>
      <c r="D69" s="15" t="s">
        <v>29</v>
      </c>
      <c r="E69" s="68"/>
      <c r="F69" s="15"/>
      <c r="G69" s="16"/>
      <c r="H69" s="16"/>
      <c r="I69" s="16"/>
      <c r="J69" s="16"/>
      <c r="K69" s="17"/>
    </row>
    <row r="70" spans="1:11" ht="67.5" customHeight="1">
      <c r="A70" s="94"/>
      <c r="B70" s="15"/>
      <c r="C70" s="15"/>
      <c r="D70" s="15" t="s">
        <v>30</v>
      </c>
      <c r="E70" s="73"/>
      <c r="F70" s="15"/>
      <c r="G70" s="16"/>
      <c r="H70" s="16"/>
      <c r="I70" s="16"/>
      <c r="J70" s="16"/>
      <c r="K70" s="17"/>
    </row>
    <row r="71" spans="1:11" ht="37.5" customHeight="1">
      <c r="A71" s="94"/>
      <c r="B71" s="15"/>
      <c r="C71" s="15"/>
      <c r="D71" s="15" t="s">
        <v>66</v>
      </c>
      <c r="E71" s="70"/>
      <c r="F71" s="15"/>
      <c r="G71" s="16"/>
      <c r="H71" s="16"/>
      <c r="I71" s="30"/>
      <c r="J71" s="30"/>
      <c r="K71" s="17"/>
    </row>
    <row r="72" spans="1:11" ht="37.5" customHeight="1">
      <c r="A72" s="94"/>
      <c r="B72" s="15"/>
      <c r="C72" s="15"/>
      <c r="D72" s="15" t="s">
        <v>67</v>
      </c>
      <c r="E72" s="70"/>
      <c r="F72" s="15"/>
      <c r="G72" s="16"/>
      <c r="H72" s="16"/>
      <c r="I72" s="30"/>
      <c r="J72" s="30"/>
      <c r="K72" s="17"/>
    </row>
    <row r="73" spans="1:11" ht="37.5" customHeight="1">
      <c r="A73" s="94"/>
      <c r="B73" s="15"/>
      <c r="C73" s="15"/>
      <c r="D73" s="15" t="s">
        <v>31</v>
      </c>
      <c r="E73" s="68"/>
      <c r="F73" s="15"/>
      <c r="G73" s="16"/>
      <c r="H73" s="16"/>
      <c r="I73" s="16"/>
      <c r="J73" s="16"/>
      <c r="K73" s="17"/>
    </row>
    <row r="74" spans="1:11" ht="38.25" customHeight="1">
      <c r="A74" s="94"/>
      <c r="B74" s="15" t="s">
        <v>32</v>
      </c>
      <c r="C74" s="15"/>
      <c r="D74" s="15" t="s">
        <v>33</v>
      </c>
      <c r="E74" s="66"/>
      <c r="F74" s="15"/>
      <c r="G74" s="16"/>
      <c r="H74" s="16"/>
      <c r="I74" s="16"/>
      <c r="J74" s="16"/>
      <c r="K74" s="17"/>
    </row>
    <row r="75" spans="1:11" ht="38.25" customHeight="1">
      <c r="A75" s="94"/>
      <c r="B75" s="15" t="s">
        <v>107</v>
      </c>
      <c r="C75" s="52" t="s">
        <v>108</v>
      </c>
      <c r="D75" s="15"/>
      <c r="E75" s="66"/>
      <c r="F75" s="15" t="s">
        <v>109</v>
      </c>
      <c r="G75" s="16">
        <f>SUM(G76:G77)</f>
        <v>0</v>
      </c>
      <c r="H75" s="16">
        <f>G75/3*5</f>
        <v>0</v>
      </c>
      <c r="I75" s="31">
        <v>0.2</v>
      </c>
      <c r="J75" s="16">
        <f>I75*H75</f>
        <v>0</v>
      </c>
      <c r="K75" s="17"/>
    </row>
    <row r="76" spans="1:11" ht="38.25" customHeight="1">
      <c r="A76" s="94"/>
      <c r="C76" s="15" t="s">
        <v>110</v>
      </c>
      <c r="D76" s="15" t="s">
        <v>111</v>
      </c>
      <c r="E76" s="68"/>
      <c r="F76" s="15" t="s">
        <v>39</v>
      </c>
      <c r="G76" s="16">
        <f t="shared" ref="G76" si="6">IF(E76="ja",2,0)</f>
        <v>0</v>
      </c>
      <c r="H76" s="16"/>
      <c r="I76" s="16"/>
      <c r="J76" s="16"/>
      <c r="K76" s="17"/>
    </row>
    <row r="77" spans="1:11" ht="38.25" customHeight="1">
      <c r="A77" s="94"/>
      <c r="B77" s="15"/>
      <c r="C77" s="15" t="s">
        <v>112</v>
      </c>
      <c r="D77" s="15" t="s">
        <v>113</v>
      </c>
      <c r="E77" s="68"/>
      <c r="F77" s="15" t="s">
        <v>42</v>
      </c>
      <c r="G77" s="16">
        <f>IF(E77="ja",1,0)</f>
        <v>0</v>
      </c>
      <c r="H77" s="16"/>
      <c r="I77" s="16"/>
      <c r="J77" s="16"/>
      <c r="K77" s="17"/>
    </row>
    <row r="78" spans="1:11" ht="38.25" customHeight="1">
      <c r="A78" s="94"/>
      <c r="B78" s="15" t="s">
        <v>114</v>
      </c>
      <c r="C78" s="52" t="s">
        <v>115</v>
      </c>
      <c r="D78" s="27"/>
      <c r="E78" s="17"/>
      <c r="F78" s="15" t="s">
        <v>116</v>
      </c>
      <c r="G78" s="16">
        <f>SUM(G79:G84)</f>
        <v>0</v>
      </c>
      <c r="H78" s="16">
        <f>G78/6*5</f>
        <v>0</v>
      </c>
      <c r="I78" s="31">
        <v>0.2</v>
      </c>
      <c r="J78" s="16">
        <f>I78*H78</f>
        <v>0</v>
      </c>
      <c r="K78" s="17"/>
    </row>
    <row r="79" spans="1:11" ht="38.25" customHeight="1">
      <c r="A79" s="94"/>
      <c r="C79" s="15" t="s">
        <v>117</v>
      </c>
      <c r="D79" s="15" t="s">
        <v>118</v>
      </c>
      <c r="E79" s="68"/>
      <c r="F79" s="15" t="s">
        <v>42</v>
      </c>
      <c r="G79" s="16">
        <f>IF(E79="ja",1,0)</f>
        <v>0</v>
      </c>
      <c r="H79" s="16"/>
      <c r="I79" s="16"/>
      <c r="J79" s="16"/>
      <c r="K79" s="17"/>
    </row>
    <row r="80" spans="1:11" ht="38.25" customHeight="1">
      <c r="A80" s="94"/>
      <c r="B80" s="15"/>
      <c r="C80" s="15" t="s">
        <v>119</v>
      </c>
      <c r="D80" s="15" t="s">
        <v>120</v>
      </c>
      <c r="E80" s="68"/>
      <c r="F80" s="15" t="s">
        <v>42</v>
      </c>
      <c r="G80" s="16">
        <f>IF(E80="ja",1,0)</f>
        <v>0</v>
      </c>
      <c r="H80" s="16"/>
      <c r="I80" s="16"/>
      <c r="J80" s="16"/>
      <c r="K80" s="17"/>
    </row>
    <row r="81" spans="1:11" ht="38.25" customHeight="1">
      <c r="A81" s="94"/>
      <c r="B81" s="15"/>
      <c r="C81" s="15" t="s">
        <v>121</v>
      </c>
      <c r="D81" s="15" t="s">
        <v>122</v>
      </c>
      <c r="E81" s="68"/>
      <c r="F81" s="15" t="s">
        <v>42</v>
      </c>
      <c r="G81" s="16">
        <f>IF(E81="ja",1,0)</f>
        <v>0</v>
      </c>
      <c r="H81" s="16"/>
      <c r="I81" s="16"/>
      <c r="J81" s="16"/>
      <c r="K81" s="17"/>
    </row>
    <row r="82" spans="1:11" ht="38.25" customHeight="1">
      <c r="A82" s="94"/>
      <c r="B82" s="15"/>
      <c r="C82" s="15" t="s">
        <v>123</v>
      </c>
      <c r="D82" s="15" t="s">
        <v>124</v>
      </c>
      <c r="E82" s="68"/>
      <c r="F82" s="15" t="s">
        <v>42</v>
      </c>
      <c r="G82" s="16">
        <f t="shared" ref="G82:G88" si="7">IF(E82="ja",1,0)</f>
        <v>0</v>
      </c>
      <c r="H82" s="16"/>
      <c r="I82" s="16"/>
      <c r="J82" s="16"/>
      <c r="K82" s="17"/>
    </row>
    <row r="83" spans="1:11" ht="38.25" customHeight="1">
      <c r="A83" s="94"/>
      <c r="B83" s="15"/>
      <c r="C83" s="15" t="s">
        <v>125</v>
      </c>
      <c r="D83" s="15" t="s">
        <v>126</v>
      </c>
      <c r="E83" s="68"/>
      <c r="F83" s="15" t="s">
        <v>42</v>
      </c>
      <c r="G83" s="16">
        <f t="shared" si="7"/>
        <v>0</v>
      </c>
      <c r="H83" s="16"/>
      <c r="I83" s="16"/>
      <c r="J83" s="16"/>
      <c r="K83" s="17"/>
    </row>
    <row r="84" spans="1:11" ht="38.25" customHeight="1">
      <c r="A84" s="94"/>
      <c r="B84" s="15"/>
      <c r="C84" s="15" t="s">
        <v>127</v>
      </c>
      <c r="D84" s="15" t="s">
        <v>128</v>
      </c>
      <c r="E84" s="68"/>
      <c r="F84" s="15" t="s">
        <v>42</v>
      </c>
      <c r="G84" s="16">
        <f t="shared" si="7"/>
        <v>0</v>
      </c>
      <c r="H84" s="16"/>
      <c r="I84" s="16"/>
      <c r="J84" s="16"/>
      <c r="K84" s="17"/>
    </row>
    <row r="85" spans="1:11" ht="38.25" customHeight="1">
      <c r="A85" s="94"/>
      <c r="B85" s="15" t="s">
        <v>129</v>
      </c>
      <c r="C85" s="52" t="s">
        <v>130</v>
      </c>
      <c r="D85" s="27"/>
      <c r="E85" s="17"/>
      <c r="F85" s="15" t="s">
        <v>131</v>
      </c>
      <c r="G85" s="16">
        <f>SUM(G86:G88)</f>
        <v>0</v>
      </c>
      <c r="H85" s="16">
        <f>G85/4*5</f>
        <v>0</v>
      </c>
      <c r="I85" s="31">
        <v>0.2</v>
      </c>
      <c r="J85" s="16">
        <f>I85*H85</f>
        <v>0</v>
      </c>
      <c r="K85" s="17"/>
    </row>
    <row r="86" spans="1:11" ht="38.25" customHeight="1">
      <c r="A86" s="94"/>
      <c r="C86" s="15" t="s">
        <v>132</v>
      </c>
      <c r="D86" s="15" t="s">
        <v>133</v>
      </c>
      <c r="E86" s="68"/>
      <c r="F86" s="15" t="s">
        <v>39</v>
      </c>
      <c r="G86" s="16">
        <f>IF(E86="ja",2,0)</f>
        <v>0</v>
      </c>
      <c r="H86" s="16"/>
      <c r="I86" s="16"/>
      <c r="J86" s="16"/>
      <c r="K86" s="17"/>
    </row>
    <row r="87" spans="1:11" ht="38.25" customHeight="1">
      <c r="A87" s="94"/>
      <c r="B87" s="15"/>
      <c r="C87" s="15" t="s">
        <v>134</v>
      </c>
      <c r="D87" s="15" t="s">
        <v>135</v>
      </c>
      <c r="E87" s="68"/>
      <c r="F87" s="15" t="s">
        <v>42</v>
      </c>
      <c r="G87" s="16">
        <f t="shared" si="7"/>
        <v>0</v>
      </c>
      <c r="H87" s="16"/>
      <c r="I87" s="16"/>
      <c r="J87" s="16"/>
      <c r="K87" s="17"/>
    </row>
    <row r="88" spans="1:11" ht="38.25" customHeight="1">
      <c r="A88" s="94"/>
      <c r="B88" s="15"/>
      <c r="C88" s="15" t="s">
        <v>136</v>
      </c>
      <c r="D88" s="15" t="s">
        <v>137</v>
      </c>
      <c r="E88" s="68"/>
      <c r="F88" s="15" t="s">
        <v>42</v>
      </c>
      <c r="G88" s="16">
        <f t="shared" si="7"/>
        <v>0</v>
      </c>
      <c r="H88" s="16"/>
      <c r="I88" s="16"/>
      <c r="J88" s="16"/>
      <c r="K88" s="17"/>
    </row>
    <row r="89" spans="1:11" ht="38.25" customHeight="1">
      <c r="A89" s="94"/>
      <c r="B89" s="15"/>
      <c r="C89" s="15"/>
      <c r="D89" s="27"/>
      <c r="E89" s="17"/>
      <c r="F89" s="15"/>
      <c r="G89" s="16"/>
      <c r="H89" s="16"/>
      <c r="I89" s="16"/>
      <c r="J89" s="16"/>
      <c r="K89" s="17"/>
    </row>
    <row r="90" spans="1:11" ht="37.5" customHeight="1">
      <c r="A90" s="94"/>
      <c r="B90" s="15" t="s">
        <v>68</v>
      </c>
      <c r="C90" s="28" t="s">
        <v>138</v>
      </c>
      <c r="D90" s="15" t="s">
        <v>70</v>
      </c>
      <c r="E90" s="68"/>
      <c r="F90" s="15" t="s">
        <v>71</v>
      </c>
      <c r="G90" s="16">
        <f>IF(E90="Industrie",1,IF(E90="Chemie",2,IF(E90="kommunale Abwasserbehandlung",3,IF(E90="kommunale Abwasserbehandlung --&gt; Schlammbehandlung",4,IF(E90="kommunale Abwasserbehandlung --&gt; Faulung",5,0)))))</f>
        <v>0</v>
      </c>
      <c r="H90" s="16">
        <f>G90</f>
        <v>0</v>
      </c>
      <c r="I90" s="31">
        <v>0.2</v>
      </c>
      <c r="J90" s="16">
        <f>I90*H90</f>
        <v>0</v>
      </c>
      <c r="K90" s="17"/>
    </row>
    <row r="91" spans="1:11" ht="37.5" customHeight="1">
      <c r="A91" s="94"/>
      <c r="B91" s="15" t="s">
        <v>72</v>
      </c>
      <c r="C91" s="28" t="s">
        <v>139</v>
      </c>
      <c r="D91" s="15" t="s">
        <v>74</v>
      </c>
      <c r="E91" s="68"/>
      <c r="F91" s="15"/>
      <c r="G91" s="16">
        <f>IF(E91="ja",1,0)</f>
        <v>0</v>
      </c>
      <c r="H91" s="16"/>
      <c r="I91" s="31">
        <v>0.2</v>
      </c>
      <c r="J91" s="16">
        <f>G91*I91*5</f>
        <v>0</v>
      </c>
      <c r="K91" s="17"/>
    </row>
    <row r="92" spans="1:11" ht="37.5" customHeight="1">
      <c r="A92" s="94"/>
      <c r="B92" s="15"/>
      <c r="C92" s="15"/>
      <c r="D92" s="15" t="s">
        <v>75</v>
      </c>
      <c r="E92" s="68"/>
      <c r="F92" s="15"/>
      <c r="G92" s="16"/>
      <c r="H92" s="16"/>
      <c r="I92" s="16"/>
      <c r="J92" s="16"/>
      <c r="K92" s="17" t="s">
        <v>76</v>
      </c>
    </row>
    <row r="93" spans="1:11" ht="37.5" customHeight="1">
      <c r="A93" s="94"/>
      <c r="B93" s="15"/>
      <c r="C93" s="15"/>
      <c r="D93" s="15" t="s">
        <v>77</v>
      </c>
      <c r="E93" s="68"/>
      <c r="F93" s="15"/>
      <c r="G93" s="16"/>
      <c r="H93" s="16"/>
      <c r="I93" s="16"/>
      <c r="J93" s="16"/>
      <c r="K93" s="17" t="s">
        <v>78</v>
      </c>
    </row>
    <row r="94" spans="1:11" ht="24" customHeight="1">
      <c r="A94" s="94"/>
      <c r="B94" s="46" t="s">
        <v>140</v>
      </c>
      <c r="C94" s="46"/>
      <c r="D94" s="46"/>
      <c r="E94" s="46"/>
      <c r="F94" s="59" t="s">
        <v>49</v>
      </c>
      <c r="G94" s="54"/>
      <c r="H94" s="54"/>
      <c r="I94" s="54"/>
      <c r="J94" s="62">
        <f>SUM(J75,J78,J85,J90,J91)</f>
        <v>0</v>
      </c>
      <c r="K94" s="55"/>
    </row>
    <row r="95" spans="1:11" ht="24" customHeight="1">
      <c r="A95" s="95"/>
      <c r="B95" s="102" t="s">
        <v>141</v>
      </c>
      <c r="C95" s="102"/>
      <c r="D95" s="102"/>
      <c r="E95" s="103"/>
      <c r="F95" s="102"/>
      <c r="G95" s="19"/>
      <c r="H95" s="19"/>
      <c r="I95" s="33">
        <v>0.05</v>
      </c>
      <c r="J95" s="19">
        <f>I95*J94</f>
        <v>0</v>
      </c>
      <c r="K95" s="18"/>
    </row>
    <row r="96" spans="1:11" ht="24" customHeight="1">
      <c r="A96" s="93" t="s">
        <v>104</v>
      </c>
      <c r="B96" s="104" t="s">
        <v>142</v>
      </c>
      <c r="C96" s="104"/>
      <c r="D96" s="104"/>
      <c r="E96" s="105"/>
      <c r="F96" s="104"/>
      <c r="G96" s="106"/>
      <c r="H96" s="106"/>
      <c r="I96" s="106"/>
      <c r="J96" s="106"/>
      <c r="K96" s="105"/>
    </row>
    <row r="97" spans="1:11" ht="37.5" customHeight="1">
      <c r="A97" s="94"/>
      <c r="B97" s="15" t="s">
        <v>27</v>
      </c>
      <c r="C97" s="15" t="s">
        <v>143</v>
      </c>
      <c r="D97" s="15" t="s">
        <v>29</v>
      </c>
      <c r="E97" s="68"/>
      <c r="F97" s="15"/>
      <c r="G97" s="16"/>
      <c r="H97" s="16"/>
      <c r="I97" s="16"/>
      <c r="J97" s="16"/>
      <c r="K97" s="17"/>
    </row>
    <row r="98" spans="1:11" ht="67.5" customHeight="1">
      <c r="A98" s="94"/>
      <c r="B98" s="15"/>
      <c r="C98" s="15"/>
      <c r="D98" s="15" t="s">
        <v>30</v>
      </c>
      <c r="E98" s="68"/>
      <c r="F98" s="15"/>
      <c r="G98" s="16"/>
      <c r="H98" s="16"/>
      <c r="I98" s="16"/>
      <c r="J98" s="16"/>
      <c r="K98" s="17"/>
    </row>
    <row r="99" spans="1:11" ht="37.5" customHeight="1">
      <c r="A99" s="94"/>
      <c r="B99" s="15"/>
      <c r="C99" s="15"/>
      <c r="D99" s="15" t="s">
        <v>31</v>
      </c>
      <c r="E99" s="68"/>
      <c r="F99" s="15"/>
      <c r="G99" s="16"/>
      <c r="H99" s="16"/>
      <c r="I99" s="16"/>
      <c r="J99" s="16"/>
      <c r="K99" s="17"/>
    </row>
    <row r="100" spans="1:11" ht="37.5" customHeight="1">
      <c r="A100" s="94"/>
      <c r="B100" s="15"/>
      <c r="C100" s="15"/>
      <c r="D100" s="15" t="s">
        <v>66</v>
      </c>
      <c r="E100" s="70"/>
      <c r="F100" s="15"/>
      <c r="G100" s="16"/>
      <c r="H100" s="16"/>
      <c r="I100" s="30"/>
      <c r="J100" s="30"/>
      <c r="K100" s="17"/>
    </row>
    <row r="101" spans="1:11" ht="37.5" customHeight="1">
      <c r="A101" s="94"/>
      <c r="B101" s="15"/>
      <c r="C101" s="15"/>
      <c r="D101" s="15" t="s">
        <v>67</v>
      </c>
      <c r="E101" s="70"/>
      <c r="F101" s="15"/>
      <c r="G101" s="16"/>
      <c r="H101" s="16"/>
      <c r="I101" s="30"/>
      <c r="J101" s="30"/>
      <c r="K101" s="17"/>
    </row>
    <row r="102" spans="1:11" ht="38.25" customHeight="1">
      <c r="A102" s="94"/>
      <c r="B102" s="15" t="s">
        <v>32</v>
      </c>
      <c r="C102" s="15"/>
      <c r="D102" s="15" t="s">
        <v>33</v>
      </c>
      <c r="E102" s="66"/>
      <c r="F102" s="15"/>
      <c r="G102" s="16"/>
      <c r="H102" s="16"/>
      <c r="I102" s="16"/>
      <c r="J102" s="16"/>
      <c r="K102" s="17"/>
    </row>
    <row r="103" spans="1:11" ht="38.25" customHeight="1">
      <c r="A103" s="94"/>
      <c r="B103" s="15" t="s">
        <v>107</v>
      </c>
      <c r="C103" s="52" t="s">
        <v>144</v>
      </c>
      <c r="D103" s="15"/>
      <c r="E103" s="66"/>
      <c r="F103" s="15" t="s">
        <v>109</v>
      </c>
      <c r="G103" s="16">
        <f>SUM(G104:G105)</f>
        <v>0</v>
      </c>
      <c r="H103" s="16">
        <f>G103/3*5</f>
        <v>0</v>
      </c>
      <c r="I103" s="31">
        <v>0.2</v>
      </c>
      <c r="J103" s="16">
        <f>I103*H103</f>
        <v>0</v>
      </c>
      <c r="K103" s="17"/>
    </row>
    <row r="104" spans="1:11" ht="38.25" customHeight="1">
      <c r="A104" s="94"/>
      <c r="C104" s="15" t="s">
        <v>145</v>
      </c>
      <c r="D104" s="15" t="s">
        <v>111</v>
      </c>
      <c r="E104" s="68"/>
      <c r="F104" s="15" t="s">
        <v>39</v>
      </c>
      <c r="G104" s="16">
        <f t="shared" ref="G104" si="8">IF(E104="ja",2,0)</f>
        <v>0</v>
      </c>
      <c r="H104" s="16"/>
      <c r="I104" s="16"/>
      <c r="J104" s="16"/>
      <c r="K104" s="17"/>
    </row>
    <row r="105" spans="1:11" ht="38.25" customHeight="1">
      <c r="A105" s="94"/>
      <c r="B105" s="15"/>
      <c r="C105" s="15" t="s">
        <v>146</v>
      </c>
      <c r="D105" s="15" t="s">
        <v>113</v>
      </c>
      <c r="E105" s="68"/>
      <c r="F105" s="15" t="s">
        <v>42</v>
      </c>
      <c r="G105" s="16">
        <f>IF(E105="ja",1,0)</f>
        <v>0</v>
      </c>
      <c r="H105" s="16"/>
      <c r="I105" s="16"/>
      <c r="J105" s="16"/>
      <c r="K105" s="17"/>
    </row>
    <row r="106" spans="1:11" ht="38.25" customHeight="1">
      <c r="A106" s="94"/>
      <c r="B106" s="15" t="s">
        <v>114</v>
      </c>
      <c r="C106" s="52" t="s">
        <v>147</v>
      </c>
      <c r="D106" s="27"/>
      <c r="E106" s="17"/>
      <c r="F106" s="15" t="s">
        <v>116</v>
      </c>
      <c r="G106" s="16">
        <f>SUM(G107:G112)</f>
        <v>0</v>
      </c>
      <c r="H106" s="16">
        <f>G106/6*5</f>
        <v>0</v>
      </c>
      <c r="I106" s="31">
        <v>0.2</v>
      </c>
      <c r="J106" s="16">
        <f>I106*H106</f>
        <v>0</v>
      </c>
      <c r="K106" s="17"/>
    </row>
    <row r="107" spans="1:11" ht="38.25" customHeight="1">
      <c r="A107" s="94"/>
      <c r="C107" s="15" t="s">
        <v>148</v>
      </c>
      <c r="D107" s="15" t="s">
        <v>118</v>
      </c>
      <c r="E107" s="68"/>
      <c r="F107" s="15" t="s">
        <v>42</v>
      </c>
      <c r="G107" s="16">
        <f>IF(E107="ja",1,0)</f>
        <v>0</v>
      </c>
      <c r="H107" s="16"/>
      <c r="I107" s="16"/>
      <c r="J107" s="16"/>
      <c r="K107" s="17"/>
    </row>
    <row r="108" spans="1:11" ht="38.25" customHeight="1">
      <c r="A108" s="94"/>
      <c r="B108" s="15"/>
      <c r="C108" s="15" t="s">
        <v>149</v>
      </c>
      <c r="D108" s="15" t="s">
        <v>120</v>
      </c>
      <c r="E108" s="68"/>
      <c r="F108" s="15" t="s">
        <v>42</v>
      </c>
      <c r="G108" s="16">
        <f>IF(E108="ja",1,0)</f>
        <v>0</v>
      </c>
      <c r="H108" s="16"/>
      <c r="I108" s="16"/>
      <c r="J108" s="16"/>
      <c r="K108" s="17"/>
    </row>
    <row r="109" spans="1:11" ht="38.25" customHeight="1">
      <c r="A109" s="94"/>
      <c r="B109" s="15"/>
      <c r="C109" s="15" t="s">
        <v>150</v>
      </c>
      <c r="D109" s="15" t="s">
        <v>122</v>
      </c>
      <c r="E109" s="68"/>
      <c r="F109" s="15" t="s">
        <v>42</v>
      </c>
      <c r="G109" s="16">
        <f>IF(E109="ja",1,0)</f>
        <v>0</v>
      </c>
      <c r="H109" s="16"/>
      <c r="I109" s="16"/>
      <c r="J109" s="16"/>
      <c r="K109" s="17"/>
    </row>
    <row r="110" spans="1:11" ht="38.25" customHeight="1">
      <c r="A110" s="94"/>
      <c r="B110" s="15"/>
      <c r="C110" s="15" t="s">
        <v>151</v>
      </c>
      <c r="D110" s="15" t="s">
        <v>124</v>
      </c>
      <c r="E110" s="68"/>
      <c r="F110" s="15" t="s">
        <v>42</v>
      </c>
      <c r="G110" s="16">
        <f t="shared" ref="G110:G112" si="9">IF(E110="ja",1,0)</f>
        <v>0</v>
      </c>
      <c r="H110" s="16"/>
      <c r="I110" s="16"/>
      <c r="J110" s="16"/>
      <c r="K110" s="17"/>
    </row>
    <row r="111" spans="1:11" ht="38.25" customHeight="1">
      <c r="A111" s="94"/>
      <c r="B111" s="15"/>
      <c r="C111" s="15" t="s">
        <v>152</v>
      </c>
      <c r="D111" s="15" t="s">
        <v>126</v>
      </c>
      <c r="E111" s="68"/>
      <c r="F111" s="15" t="s">
        <v>42</v>
      </c>
      <c r="G111" s="16">
        <f t="shared" si="9"/>
        <v>0</v>
      </c>
      <c r="H111" s="16"/>
      <c r="I111" s="16"/>
      <c r="J111" s="16"/>
      <c r="K111" s="17"/>
    </row>
    <row r="112" spans="1:11" ht="38.25" customHeight="1">
      <c r="A112" s="94"/>
      <c r="B112" s="15"/>
      <c r="C112" s="15" t="s">
        <v>153</v>
      </c>
      <c r="D112" s="15" t="s">
        <v>128</v>
      </c>
      <c r="E112" s="68"/>
      <c r="F112" s="15" t="s">
        <v>42</v>
      </c>
      <c r="G112" s="16">
        <f t="shared" si="9"/>
        <v>0</v>
      </c>
      <c r="H112" s="16"/>
      <c r="I112" s="16"/>
      <c r="J112" s="16"/>
      <c r="K112" s="17"/>
    </row>
    <row r="113" spans="1:11" ht="38.25" customHeight="1">
      <c r="A113" s="94"/>
      <c r="B113" s="15" t="s">
        <v>129</v>
      </c>
      <c r="C113" s="61" t="s">
        <v>154</v>
      </c>
      <c r="D113" s="27"/>
      <c r="E113" s="17"/>
      <c r="F113" s="15" t="s">
        <v>131</v>
      </c>
      <c r="G113" s="16">
        <f>SUM(G114:G116)</f>
        <v>0</v>
      </c>
      <c r="H113" s="16">
        <f>G113/4*5</f>
        <v>0</v>
      </c>
      <c r="I113" s="31">
        <v>0.2</v>
      </c>
      <c r="J113" s="16">
        <f>I113*H113</f>
        <v>0</v>
      </c>
      <c r="K113" s="17"/>
    </row>
    <row r="114" spans="1:11" ht="38.25" customHeight="1">
      <c r="A114" s="94"/>
      <c r="C114" s="15" t="s">
        <v>155</v>
      </c>
      <c r="D114" s="15" t="s">
        <v>133</v>
      </c>
      <c r="E114" s="68"/>
      <c r="F114" s="15" t="s">
        <v>39</v>
      </c>
      <c r="G114" s="16">
        <f>IF(E114="ja",2,0)</f>
        <v>0</v>
      </c>
      <c r="H114" s="16"/>
      <c r="I114" s="16"/>
      <c r="J114" s="16"/>
      <c r="K114" s="17"/>
    </row>
    <row r="115" spans="1:11" ht="38.25" customHeight="1">
      <c r="A115" s="94"/>
      <c r="B115" s="15"/>
      <c r="C115" s="15" t="s">
        <v>156</v>
      </c>
      <c r="D115" s="15" t="s">
        <v>135</v>
      </c>
      <c r="E115" s="68"/>
      <c r="F115" s="15" t="s">
        <v>42</v>
      </c>
      <c r="G115" s="16">
        <f t="shared" ref="G115:G116" si="10">IF(E115="ja",1,0)</f>
        <v>0</v>
      </c>
      <c r="H115" s="16"/>
      <c r="I115" s="16"/>
      <c r="J115" s="16"/>
      <c r="K115" s="17"/>
    </row>
    <row r="116" spans="1:11" ht="38.25" customHeight="1">
      <c r="A116" s="94"/>
      <c r="B116" s="15"/>
      <c r="C116" s="15" t="s">
        <v>157</v>
      </c>
      <c r="D116" s="15" t="s">
        <v>137</v>
      </c>
      <c r="E116" s="68"/>
      <c r="F116" s="15" t="s">
        <v>42</v>
      </c>
      <c r="G116" s="16">
        <f t="shared" si="10"/>
        <v>0</v>
      </c>
      <c r="H116" s="16"/>
      <c r="I116" s="16"/>
      <c r="J116" s="16"/>
      <c r="K116" s="17"/>
    </row>
    <row r="117" spans="1:11" ht="38.25" customHeight="1">
      <c r="A117" s="94"/>
      <c r="B117" s="15"/>
      <c r="C117" s="15"/>
      <c r="D117" s="27"/>
      <c r="E117" s="17"/>
      <c r="F117" s="15"/>
      <c r="G117" s="16"/>
      <c r="H117" s="16"/>
      <c r="I117" s="16"/>
      <c r="J117" s="16"/>
      <c r="K117" s="17"/>
    </row>
    <row r="118" spans="1:11" ht="37.5" customHeight="1">
      <c r="A118" s="94"/>
      <c r="B118" s="15" t="s">
        <v>68</v>
      </c>
      <c r="C118" s="28" t="s">
        <v>158</v>
      </c>
      <c r="D118" s="15" t="s">
        <v>70</v>
      </c>
      <c r="E118" s="68"/>
      <c r="F118" s="15" t="s">
        <v>71</v>
      </c>
      <c r="G118" s="16">
        <f>IF(E118="Industrie",1,IF(E118="Chemie",2,IF(E118="kommunale Abwasserbehandlung",3,IF(E118="kommunale Abwasserbehandlung --&gt; Schlammbehandlung",4,IF(E118="kommunale Abwasserbehandlung --&gt; Faulung",5,0)))))</f>
        <v>0</v>
      </c>
      <c r="H118" s="16">
        <f>G118</f>
        <v>0</v>
      </c>
      <c r="I118" s="31">
        <v>0.2</v>
      </c>
      <c r="J118" s="16">
        <f>I118*H118</f>
        <v>0</v>
      </c>
      <c r="K118" s="17"/>
    </row>
    <row r="119" spans="1:11" ht="37.5" customHeight="1">
      <c r="A119" s="94"/>
      <c r="B119" s="15" t="s">
        <v>72</v>
      </c>
      <c r="C119" s="28" t="s">
        <v>159</v>
      </c>
      <c r="D119" s="15" t="s">
        <v>74</v>
      </c>
      <c r="E119" s="68"/>
      <c r="F119" s="15"/>
      <c r="G119" s="16">
        <f>IF(E119="ja",1,0)</f>
        <v>0</v>
      </c>
      <c r="H119" s="16"/>
      <c r="I119" s="31">
        <v>0.2</v>
      </c>
      <c r="J119" s="16">
        <f>G119*I119*5</f>
        <v>0</v>
      </c>
      <c r="K119" s="17"/>
    </row>
    <row r="120" spans="1:11" ht="37.5" customHeight="1">
      <c r="A120" s="94"/>
      <c r="B120" s="15"/>
      <c r="C120" s="15"/>
      <c r="D120" s="15" t="s">
        <v>75</v>
      </c>
      <c r="E120" s="68"/>
      <c r="F120" s="15"/>
      <c r="G120" s="16"/>
      <c r="H120" s="16"/>
      <c r="I120" s="16"/>
      <c r="J120" s="16"/>
      <c r="K120" s="17" t="s">
        <v>76</v>
      </c>
    </row>
    <row r="121" spans="1:11" ht="37.5" customHeight="1">
      <c r="A121" s="94"/>
      <c r="B121" s="15"/>
      <c r="C121" s="15"/>
      <c r="D121" s="15" t="s">
        <v>77</v>
      </c>
      <c r="E121" s="68"/>
      <c r="F121" s="15"/>
      <c r="G121" s="16"/>
      <c r="H121" s="16"/>
      <c r="I121" s="16"/>
      <c r="J121" s="16"/>
      <c r="K121" s="17" t="s">
        <v>78</v>
      </c>
    </row>
    <row r="122" spans="1:11" ht="24" customHeight="1">
      <c r="A122" s="94"/>
      <c r="B122" s="46" t="s">
        <v>160</v>
      </c>
      <c r="C122" s="46"/>
      <c r="D122" s="46"/>
      <c r="E122" s="46"/>
      <c r="F122" s="59" t="s">
        <v>49</v>
      </c>
      <c r="G122" s="54"/>
      <c r="H122" s="54"/>
      <c r="I122" s="54"/>
      <c r="J122" s="62">
        <f>SUM(J103,J106,J113,J118,J119)</f>
        <v>0</v>
      </c>
      <c r="K122" s="55"/>
    </row>
    <row r="123" spans="1:11" ht="24" customHeight="1">
      <c r="A123" s="95"/>
      <c r="B123" s="102" t="s">
        <v>161</v>
      </c>
      <c r="C123" s="102"/>
      <c r="D123" s="102"/>
      <c r="E123" s="103"/>
      <c r="F123" s="102"/>
      <c r="G123" s="19"/>
      <c r="H123" s="19"/>
      <c r="I123" s="33">
        <v>0.05</v>
      </c>
      <c r="J123" s="19">
        <f>I123*J122</f>
        <v>0</v>
      </c>
      <c r="K123" s="18"/>
    </row>
    <row r="124" spans="1:11" ht="38.25" customHeight="1">
      <c r="A124" s="93" t="s">
        <v>162</v>
      </c>
      <c r="B124" s="104" t="s">
        <v>163</v>
      </c>
      <c r="C124" s="104"/>
      <c r="D124" s="104"/>
      <c r="E124" s="105"/>
      <c r="F124" s="104"/>
      <c r="G124" s="106"/>
      <c r="H124" s="106"/>
      <c r="I124" s="106"/>
      <c r="J124" s="106"/>
      <c r="K124" s="105"/>
    </row>
    <row r="125" spans="1:11" ht="38.25" customHeight="1">
      <c r="A125" s="94"/>
      <c r="B125" s="15" t="s">
        <v>27</v>
      </c>
      <c r="C125" s="15" t="s">
        <v>164</v>
      </c>
      <c r="D125" s="15" t="s">
        <v>29</v>
      </c>
      <c r="E125" s="68"/>
      <c r="F125" s="15"/>
      <c r="G125" s="16"/>
      <c r="H125" s="16"/>
      <c r="I125" s="16"/>
      <c r="J125" s="16"/>
      <c r="K125" s="17"/>
    </row>
    <row r="126" spans="1:11" ht="67.5" customHeight="1">
      <c r="A126" s="94"/>
      <c r="B126" s="15"/>
      <c r="C126" s="15"/>
      <c r="D126" s="15" t="s">
        <v>30</v>
      </c>
      <c r="E126" s="68"/>
      <c r="F126" s="15"/>
      <c r="G126" s="16"/>
      <c r="H126" s="16"/>
      <c r="I126" s="16"/>
      <c r="J126" s="16"/>
      <c r="K126" s="17"/>
    </row>
    <row r="127" spans="1:11" ht="38.25" customHeight="1">
      <c r="A127" s="94"/>
      <c r="B127" s="15"/>
      <c r="C127" s="15"/>
      <c r="D127" s="15" t="s">
        <v>31</v>
      </c>
      <c r="E127" s="68"/>
      <c r="F127" s="15"/>
      <c r="G127" s="16"/>
      <c r="H127" s="16"/>
      <c r="I127" s="16"/>
      <c r="J127" s="16"/>
      <c r="K127" s="17"/>
    </row>
    <row r="128" spans="1:11" ht="37.5" customHeight="1">
      <c r="A128" s="94"/>
      <c r="B128" s="15"/>
      <c r="C128" s="15"/>
      <c r="D128" s="15" t="s">
        <v>66</v>
      </c>
      <c r="E128" s="70"/>
      <c r="F128" s="15"/>
      <c r="G128" s="16"/>
      <c r="H128" s="16"/>
      <c r="I128" s="30"/>
      <c r="J128" s="30"/>
      <c r="K128" s="17"/>
    </row>
    <row r="129" spans="1:11" ht="37.5" customHeight="1">
      <c r="A129" s="94"/>
      <c r="B129" s="15"/>
      <c r="C129" s="15"/>
      <c r="D129" s="15" t="s">
        <v>67</v>
      </c>
      <c r="E129" s="70"/>
      <c r="F129" s="15"/>
      <c r="G129" s="16"/>
      <c r="H129" s="16"/>
      <c r="I129" s="30"/>
      <c r="J129" s="30"/>
      <c r="K129" s="17"/>
    </row>
    <row r="130" spans="1:11" ht="38.25" customHeight="1">
      <c r="A130" s="94"/>
      <c r="B130" s="15" t="s">
        <v>32</v>
      </c>
      <c r="C130" s="15"/>
      <c r="D130" s="15" t="s">
        <v>33</v>
      </c>
      <c r="E130" s="66"/>
      <c r="G130" s="16"/>
      <c r="H130" s="16"/>
      <c r="I130" s="16"/>
      <c r="J130" s="16"/>
      <c r="K130" s="17"/>
    </row>
    <row r="131" spans="1:11" s="48" customFormat="1" ht="38.25" customHeight="1">
      <c r="A131" s="94"/>
      <c r="B131" s="47"/>
      <c r="C131" s="47"/>
      <c r="D131" s="15" t="s">
        <v>165</v>
      </c>
      <c r="E131" s="74"/>
      <c r="G131" s="49"/>
      <c r="H131" s="49"/>
      <c r="I131" s="49"/>
      <c r="J131" s="49"/>
      <c r="K131" s="50"/>
    </row>
    <row r="132" spans="1:11" s="48" customFormat="1" ht="38.25" customHeight="1">
      <c r="A132" s="94"/>
      <c r="B132" s="47"/>
      <c r="C132" s="47"/>
      <c r="D132" s="15" t="s">
        <v>166</v>
      </c>
      <c r="E132" s="74"/>
      <c r="G132" s="49"/>
      <c r="H132" s="49"/>
      <c r="I132" s="49"/>
      <c r="J132" s="49"/>
      <c r="K132" s="50"/>
    </row>
    <row r="133" spans="1:11" ht="38.25" customHeight="1">
      <c r="A133" s="94"/>
      <c r="B133" s="15" t="s">
        <v>167</v>
      </c>
      <c r="C133" s="52" t="s">
        <v>168</v>
      </c>
      <c r="D133" s="15"/>
      <c r="E133" s="66"/>
      <c r="F133" s="15" t="s">
        <v>109</v>
      </c>
      <c r="G133" s="16">
        <f>SUM(G134:G135)</f>
        <v>0</v>
      </c>
      <c r="H133" s="16">
        <f>G133/3*5</f>
        <v>0</v>
      </c>
      <c r="I133" s="32">
        <f>1/6</f>
        <v>0.16666666666666666</v>
      </c>
      <c r="J133" s="60">
        <f>I133*H133</f>
        <v>0</v>
      </c>
      <c r="K133" s="17"/>
    </row>
    <row r="134" spans="1:11" ht="38.25" customHeight="1">
      <c r="A134" s="94"/>
      <c r="C134" s="15" t="s">
        <v>169</v>
      </c>
      <c r="D134" s="15" t="s">
        <v>170</v>
      </c>
      <c r="E134" s="68"/>
      <c r="F134" s="15" t="s">
        <v>42</v>
      </c>
      <c r="G134" s="16">
        <f>IF(E134="ja",1,0)</f>
        <v>0</v>
      </c>
      <c r="H134" s="16"/>
      <c r="I134" s="16"/>
      <c r="J134" s="16"/>
      <c r="K134" s="17"/>
    </row>
    <row r="135" spans="1:11" ht="38.25" customHeight="1">
      <c r="A135" s="94"/>
      <c r="B135" s="15"/>
      <c r="C135" s="15" t="s">
        <v>171</v>
      </c>
      <c r="D135" s="15" t="s">
        <v>172</v>
      </c>
      <c r="E135" s="68"/>
      <c r="F135" s="15" t="s">
        <v>39</v>
      </c>
      <c r="G135" s="16">
        <f>IF(E135="ja",2,0)</f>
        <v>0</v>
      </c>
      <c r="H135" s="16"/>
      <c r="I135" s="16"/>
      <c r="J135" s="16"/>
      <c r="K135" s="17"/>
    </row>
    <row r="136" spans="1:11" ht="38.25" customHeight="1">
      <c r="A136" s="94"/>
      <c r="B136" s="15" t="s">
        <v>173</v>
      </c>
      <c r="C136" s="52" t="s">
        <v>174</v>
      </c>
      <c r="D136" s="27"/>
      <c r="E136" s="17"/>
      <c r="F136" s="15" t="s">
        <v>109</v>
      </c>
      <c r="G136" s="16">
        <f>SUM(G137:G138)</f>
        <v>0</v>
      </c>
      <c r="H136" s="16">
        <f>G136/3*5</f>
        <v>0</v>
      </c>
      <c r="I136" s="32">
        <f>1/6</f>
        <v>0.16666666666666666</v>
      </c>
      <c r="J136" s="60">
        <f>I136*H136</f>
        <v>0</v>
      </c>
      <c r="K136" s="17"/>
    </row>
    <row r="137" spans="1:11" ht="38.25" customHeight="1">
      <c r="A137" s="94"/>
      <c r="C137" s="15" t="s">
        <v>175</v>
      </c>
      <c r="D137" s="15" t="s">
        <v>176</v>
      </c>
      <c r="E137" s="68"/>
      <c r="F137" s="15" t="s">
        <v>39</v>
      </c>
      <c r="G137" s="16">
        <f>IF(E137="ja",2,0)</f>
        <v>0</v>
      </c>
      <c r="H137" s="16"/>
      <c r="I137" s="16"/>
      <c r="J137" s="16"/>
      <c r="K137" s="17"/>
    </row>
    <row r="138" spans="1:11" ht="38.25" customHeight="1">
      <c r="A138" s="94"/>
      <c r="B138" s="15"/>
      <c r="C138" s="15" t="s">
        <v>177</v>
      </c>
      <c r="D138" s="15" t="s">
        <v>178</v>
      </c>
      <c r="E138" s="68"/>
      <c r="F138" s="15" t="s">
        <v>42</v>
      </c>
      <c r="G138" s="16">
        <f>IF(E138="ja",1,0)</f>
        <v>0</v>
      </c>
      <c r="H138" s="16"/>
      <c r="I138" s="16"/>
      <c r="J138" s="16"/>
      <c r="K138" s="17"/>
    </row>
    <row r="139" spans="1:11" ht="38.25" customHeight="1">
      <c r="A139" s="94"/>
      <c r="B139" s="15" t="s">
        <v>179</v>
      </c>
      <c r="C139" s="52" t="s">
        <v>180</v>
      </c>
      <c r="D139" s="15"/>
      <c r="E139" s="17"/>
      <c r="F139" s="15" t="s">
        <v>181</v>
      </c>
      <c r="G139" s="16">
        <f>SUM(G140:G141)</f>
        <v>0</v>
      </c>
      <c r="H139" s="16">
        <f>G139/2*5</f>
        <v>0</v>
      </c>
      <c r="I139" s="32">
        <f>1/6</f>
        <v>0.16666666666666666</v>
      </c>
      <c r="J139" s="60">
        <f>I139*H139</f>
        <v>0</v>
      </c>
      <c r="K139" s="17"/>
    </row>
    <row r="140" spans="1:11" ht="38.25" customHeight="1">
      <c r="A140" s="94"/>
      <c r="C140" s="15" t="s">
        <v>182</v>
      </c>
      <c r="D140" s="15" t="s">
        <v>183</v>
      </c>
      <c r="E140" s="68"/>
      <c r="F140" s="15" t="s">
        <v>42</v>
      </c>
      <c r="G140" s="16">
        <f t="shared" ref="G140:G141" si="11">IF(E140="ja",1,0)</f>
        <v>0</v>
      </c>
      <c r="H140" s="16"/>
      <c r="I140" s="16"/>
      <c r="J140" s="16"/>
      <c r="K140" s="17"/>
    </row>
    <row r="141" spans="1:11" ht="38.25" customHeight="1">
      <c r="A141" s="94"/>
      <c r="B141" s="15"/>
      <c r="C141" s="15" t="s">
        <v>184</v>
      </c>
      <c r="D141" s="15" t="s">
        <v>185</v>
      </c>
      <c r="E141" s="68"/>
      <c r="F141" s="15" t="s">
        <v>42</v>
      </c>
      <c r="G141" s="16">
        <f t="shared" si="11"/>
        <v>0</v>
      </c>
      <c r="H141" s="16"/>
      <c r="I141" s="16"/>
      <c r="J141" s="16"/>
      <c r="K141" s="17"/>
    </row>
    <row r="142" spans="1:11" ht="38.25" customHeight="1">
      <c r="A142" s="94"/>
      <c r="B142" s="15" t="s">
        <v>186</v>
      </c>
      <c r="C142" s="52" t="s">
        <v>187</v>
      </c>
      <c r="D142" s="27"/>
      <c r="E142" s="17"/>
      <c r="F142" s="15" t="s">
        <v>188</v>
      </c>
      <c r="G142" s="16">
        <f>SUM(G143:G145)</f>
        <v>0</v>
      </c>
      <c r="H142" s="16">
        <f>G142</f>
        <v>0</v>
      </c>
      <c r="I142" s="32">
        <f>1/6</f>
        <v>0.16666666666666666</v>
      </c>
      <c r="J142" s="60">
        <f>I142*H142</f>
        <v>0</v>
      </c>
      <c r="K142" s="17"/>
    </row>
    <row r="143" spans="1:11" ht="38.25" customHeight="1">
      <c r="A143" s="94"/>
      <c r="C143" s="15" t="s">
        <v>189</v>
      </c>
      <c r="D143" s="15" t="s">
        <v>190</v>
      </c>
      <c r="E143" s="68"/>
      <c r="F143" s="15" t="s">
        <v>39</v>
      </c>
      <c r="G143" s="16">
        <f>IF(E143="ja",2,0)</f>
        <v>0</v>
      </c>
      <c r="H143" s="16"/>
      <c r="I143" s="16"/>
      <c r="J143" s="16"/>
      <c r="K143" s="17"/>
    </row>
    <row r="144" spans="1:11" ht="38.25" customHeight="1">
      <c r="A144" s="94"/>
      <c r="B144" s="15"/>
      <c r="C144" s="15" t="s">
        <v>191</v>
      </c>
      <c r="D144" s="15" t="s">
        <v>192</v>
      </c>
      <c r="E144" s="68"/>
      <c r="F144" s="15" t="s">
        <v>39</v>
      </c>
      <c r="G144" s="16">
        <f>IF(E144="ja",2,0)</f>
        <v>0</v>
      </c>
      <c r="H144" s="16"/>
      <c r="I144" s="16"/>
      <c r="J144" s="16"/>
      <c r="K144" s="17"/>
    </row>
    <row r="145" spans="1:11" ht="38.25" customHeight="1">
      <c r="A145" s="94"/>
      <c r="B145" s="15"/>
      <c r="C145" s="15" t="s">
        <v>193</v>
      </c>
      <c r="D145" s="15" t="s">
        <v>194</v>
      </c>
      <c r="E145" s="68"/>
      <c r="F145" s="15" t="s">
        <v>42</v>
      </c>
      <c r="G145" s="16">
        <f t="shared" ref="G145" si="12">IF(E145="ja",1,0)</f>
        <v>0</v>
      </c>
      <c r="H145" s="16"/>
      <c r="I145" s="16"/>
      <c r="J145" s="16"/>
      <c r="K145" s="17"/>
    </row>
    <row r="146" spans="1:11" ht="38.25" customHeight="1">
      <c r="A146" s="94"/>
      <c r="B146" s="15" t="s">
        <v>68</v>
      </c>
      <c r="C146" s="28" t="s">
        <v>195</v>
      </c>
      <c r="D146" s="15" t="s">
        <v>70</v>
      </c>
      <c r="E146" s="68"/>
      <c r="F146" s="15" t="s">
        <v>71</v>
      </c>
      <c r="G146" s="16">
        <f>IF(E146="Industrie",1,IF(E146="Chemie",2,IF(E146="kommunale Abwasserbehandlung",3,IF(E146="kommunale Abwasserbehandlung --&gt; Schlammbehandlung",4,IF(E146="kommunale Abwasserbehandlung --&gt; Faulung",5,0)))))</f>
        <v>0</v>
      </c>
      <c r="H146" s="16">
        <f>G146</f>
        <v>0</v>
      </c>
      <c r="I146" s="32">
        <f>1/6</f>
        <v>0.16666666666666666</v>
      </c>
      <c r="J146" s="60">
        <f>I146*H146</f>
        <v>0</v>
      </c>
      <c r="K146" s="17"/>
    </row>
    <row r="147" spans="1:11" ht="38.25" customHeight="1">
      <c r="A147" s="94"/>
      <c r="B147" s="15" t="s">
        <v>72</v>
      </c>
      <c r="C147" s="28" t="s">
        <v>196</v>
      </c>
      <c r="D147" s="15" t="s">
        <v>74</v>
      </c>
      <c r="E147" s="68"/>
      <c r="F147" s="15"/>
      <c r="G147" s="16">
        <f>IF(E147="ja",1,0)</f>
        <v>0</v>
      </c>
      <c r="H147" s="16">
        <f>G147/1*5</f>
        <v>0</v>
      </c>
      <c r="I147" s="32">
        <f>1/6</f>
        <v>0.16666666666666666</v>
      </c>
      <c r="J147" s="60">
        <f>I147*H147</f>
        <v>0</v>
      </c>
      <c r="K147" s="17"/>
    </row>
    <row r="148" spans="1:11" ht="38.25" customHeight="1">
      <c r="A148" s="94"/>
      <c r="B148" s="15"/>
      <c r="C148" s="15"/>
      <c r="D148" s="15" t="s">
        <v>75</v>
      </c>
      <c r="E148" s="68"/>
      <c r="F148" s="15"/>
      <c r="G148" s="16"/>
      <c r="H148" s="16"/>
      <c r="I148" s="16"/>
      <c r="J148" s="16"/>
      <c r="K148" s="17" t="s">
        <v>76</v>
      </c>
    </row>
    <row r="149" spans="1:11" ht="38.25" customHeight="1">
      <c r="A149" s="94"/>
      <c r="B149" s="15"/>
      <c r="C149" s="15"/>
      <c r="D149" s="15" t="s">
        <v>77</v>
      </c>
      <c r="E149" s="68"/>
      <c r="F149" s="15"/>
      <c r="G149" s="16"/>
      <c r="H149" s="16"/>
      <c r="I149" s="16"/>
      <c r="J149" s="16"/>
      <c r="K149" s="17" t="s">
        <v>78</v>
      </c>
    </row>
    <row r="150" spans="1:11" ht="38.25" customHeight="1">
      <c r="A150" s="94"/>
      <c r="B150" s="46" t="s">
        <v>197</v>
      </c>
      <c r="C150" s="46"/>
      <c r="D150" s="46"/>
      <c r="E150" s="46"/>
      <c r="F150" s="58" t="s">
        <v>49</v>
      </c>
      <c r="G150" s="54"/>
      <c r="H150" s="54"/>
      <c r="I150" s="54"/>
      <c r="J150" s="62">
        <f>SUM(J133,J136,J139,J142,J146,J147)</f>
        <v>0</v>
      </c>
      <c r="K150" s="55"/>
    </row>
    <row r="151" spans="1:11" ht="38.25" customHeight="1">
      <c r="A151" s="95"/>
      <c r="B151" s="102" t="s">
        <v>198</v>
      </c>
      <c r="C151" s="102"/>
      <c r="D151" s="102"/>
      <c r="E151" s="103"/>
      <c r="F151" s="102"/>
      <c r="G151" s="19"/>
      <c r="H151" s="19"/>
      <c r="I151" s="33">
        <v>0.05</v>
      </c>
      <c r="J151" s="19">
        <f>I151*J150</f>
        <v>0</v>
      </c>
      <c r="K151" s="18"/>
    </row>
    <row r="152" spans="1:11" ht="24" customHeight="1">
      <c r="A152" s="93" t="s">
        <v>162</v>
      </c>
      <c r="B152" s="104" t="s">
        <v>199</v>
      </c>
      <c r="C152" s="104"/>
      <c r="D152" s="104"/>
      <c r="E152" s="105"/>
      <c r="F152" s="104"/>
      <c r="G152" s="106"/>
      <c r="H152" s="106"/>
      <c r="I152" s="106"/>
      <c r="J152" s="106"/>
      <c r="K152" s="105"/>
    </row>
    <row r="153" spans="1:11" ht="37.5" customHeight="1">
      <c r="A153" s="94"/>
      <c r="B153" s="15" t="s">
        <v>27</v>
      </c>
      <c r="C153" s="15" t="s">
        <v>200</v>
      </c>
      <c r="D153" s="15" t="s">
        <v>29</v>
      </c>
      <c r="E153" s="68"/>
      <c r="F153" s="15"/>
      <c r="G153" s="16"/>
      <c r="H153" s="16"/>
      <c r="I153" s="16"/>
      <c r="J153" s="16"/>
      <c r="K153" s="17"/>
    </row>
    <row r="154" spans="1:11" ht="67.5" customHeight="1">
      <c r="A154" s="94"/>
      <c r="B154" s="15"/>
      <c r="C154" s="15"/>
      <c r="D154" s="15" t="s">
        <v>30</v>
      </c>
      <c r="E154" s="68"/>
      <c r="F154" s="15"/>
      <c r="G154" s="16"/>
      <c r="H154" s="16"/>
      <c r="I154" s="16"/>
      <c r="J154" s="16"/>
      <c r="K154" s="17"/>
    </row>
    <row r="155" spans="1:11" ht="37.5" customHeight="1">
      <c r="A155" s="94"/>
      <c r="B155" s="15"/>
      <c r="C155" s="15"/>
      <c r="D155" s="15" t="s">
        <v>31</v>
      </c>
      <c r="E155" s="68"/>
      <c r="F155" s="15"/>
      <c r="G155" s="16"/>
      <c r="H155" s="16"/>
      <c r="I155" s="16"/>
      <c r="J155" s="16"/>
      <c r="K155" s="17"/>
    </row>
    <row r="156" spans="1:11" ht="37.5" customHeight="1">
      <c r="A156" s="94"/>
      <c r="B156" s="15"/>
      <c r="C156" s="15"/>
      <c r="D156" s="15" t="s">
        <v>66</v>
      </c>
      <c r="E156" s="70"/>
      <c r="F156" s="15"/>
      <c r="G156" s="16"/>
      <c r="H156" s="16"/>
      <c r="I156" s="30"/>
      <c r="J156" s="30"/>
      <c r="K156" s="17"/>
    </row>
    <row r="157" spans="1:11" ht="37.5" customHeight="1">
      <c r="A157" s="94"/>
      <c r="B157" s="15"/>
      <c r="C157" s="15"/>
      <c r="D157" s="15" t="s">
        <v>67</v>
      </c>
      <c r="E157" s="70"/>
      <c r="F157" s="15"/>
      <c r="G157" s="16"/>
      <c r="H157" s="16"/>
      <c r="I157" s="30"/>
      <c r="J157" s="30"/>
      <c r="K157" s="17"/>
    </row>
    <row r="158" spans="1:11" ht="38.25" customHeight="1">
      <c r="A158" s="94"/>
      <c r="B158" s="15" t="s">
        <v>32</v>
      </c>
      <c r="C158" s="15"/>
      <c r="D158" s="15" t="s">
        <v>33</v>
      </c>
      <c r="E158" s="66"/>
      <c r="F158" s="15"/>
      <c r="G158" s="16"/>
      <c r="H158" s="16"/>
      <c r="I158" s="16"/>
      <c r="J158" s="16"/>
      <c r="K158" s="17"/>
    </row>
    <row r="159" spans="1:11" s="48" customFormat="1" ht="38.25" customHeight="1">
      <c r="A159" s="94"/>
      <c r="B159" s="47"/>
      <c r="C159" s="47"/>
      <c r="D159" s="15" t="s">
        <v>165</v>
      </c>
      <c r="E159" s="74"/>
      <c r="G159" s="49"/>
      <c r="H159" s="49"/>
      <c r="I159" s="49"/>
      <c r="J159" s="49"/>
      <c r="K159" s="50"/>
    </row>
    <row r="160" spans="1:11" s="48" customFormat="1" ht="38.25" customHeight="1">
      <c r="A160" s="94"/>
      <c r="B160" s="47"/>
      <c r="C160" s="47"/>
      <c r="D160" s="15" t="s">
        <v>166</v>
      </c>
      <c r="E160" s="74"/>
      <c r="G160" s="49"/>
      <c r="H160" s="49"/>
      <c r="I160" s="49"/>
      <c r="J160" s="49"/>
      <c r="K160" s="50"/>
    </row>
    <row r="161" spans="1:11" ht="38.25" customHeight="1">
      <c r="A161" s="94"/>
      <c r="B161" s="15" t="s">
        <v>167</v>
      </c>
      <c r="C161" s="52" t="s">
        <v>201</v>
      </c>
      <c r="D161" s="15"/>
      <c r="E161" s="66"/>
      <c r="F161" s="15" t="s">
        <v>109</v>
      </c>
      <c r="G161" s="16">
        <f>SUM(G162:G163)</f>
        <v>0</v>
      </c>
      <c r="H161" s="16">
        <f>G161/3*5</f>
        <v>0</v>
      </c>
      <c r="I161" s="32">
        <f>1/6</f>
        <v>0.16666666666666666</v>
      </c>
      <c r="J161" s="60">
        <f>I161*H161</f>
        <v>0</v>
      </c>
      <c r="K161" s="17"/>
    </row>
    <row r="162" spans="1:11" ht="38.25" customHeight="1">
      <c r="A162" s="94"/>
      <c r="B162" s="15"/>
      <c r="C162" s="15" t="s">
        <v>202</v>
      </c>
      <c r="D162" s="15" t="s">
        <v>170</v>
      </c>
      <c r="E162" s="68"/>
      <c r="F162" s="15" t="s">
        <v>42</v>
      </c>
      <c r="G162" s="16">
        <f>IF(E162="ja",1,0)</f>
        <v>0</v>
      </c>
      <c r="H162" s="16"/>
      <c r="I162" s="16"/>
      <c r="J162" s="16"/>
      <c r="K162" s="17"/>
    </row>
    <row r="163" spans="1:11" ht="38.25" customHeight="1">
      <c r="A163" s="94"/>
      <c r="B163" s="15"/>
      <c r="C163" s="15" t="s">
        <v>203</v>
      </c>
      <c r="D163" s="15" t="s">
        <v>172</v>
      </c>
      <c r="E163" s="68"/>
      <c r="F163" s="15" t="s">
        <v>39</v>
      </c>
      <c r="G163" s="16">
        <f>IF(E163="ja",2,0)</f>
        <v>0</v>
      </c>
      <c r="H163" s="16"/>
      <c r="I163" s="16"/>
      <c r="J163" s="16"/>
      <c r="K163" s="17"/>
    </row>
    <row r="164" spans="1:11" ht="38.25" customHeight="1">
      <c r="A164" s="94"/>
      <c r="B164" s="15" t="s">
        <v>173</v>
      </c>
      <c r="C164" s="52" t="s">
        <v>204</v>
      </c>
      <c r="D164" s="27"/>
      <c r="E164" s="17"/>
      <c r="F164" s="15" t="s">
        <v>109</v>
      </c>
      <c r="G164" s="16">
        <f>SUM(G165:G166)</f>
        <v>0</v>
      </c>
      <c r="H164" s="16">
        <f>G164/3*5</f>
        <v>0</v>
      </c>
      <c r="I164" s="32">
        <f>1/6</f>
        <v>0.16666666666666666</v>
      </c>
      <c r="J164" s="60">
        <f>I164*H164</f>
        <v>0</v>
      </c>
      <c r="K164" s="17"/>
    </row>
    <row r="165" spans="1:11" ht="38.25" customHeight="1">
      <c r="A165" s="94"/>
      <c r="C165" s="15" t="s">
        <v>205</v>
      </c>
      <c r="D165" s="15" t="s">
        <v>176</v>
      </c>
      <c r="E165" s="68"/>
      <c r="F165" s="15" t="s">
        <v>39</v>
      </c>
      <c r="G165" s="16">
        <f>IF(E165="ja",2,0)</f>
        <v>0</v>
      </c>
      <c r="H165" s="16"/>
      <c r="I165" s="16"/>
      <c r="J165" s="16"/>
      <c r="K165" s="17"/>
    </row>
    <row r="166" spans="1:11" ht="38.25" customHeight="1">
      <c r="A166" s="94"/>
      <c r="B166" s="15"/>
      <c r="C166" s="15" t="s">
        <v>206</v>
      </c>
      <c r="D166" s="15" t="s">
        <v>178</v>
      </c>
      <c r="E166" s="68"/>
      <c r="F166" s="15" t="s">
        <v>42</v>
      </c>
      <c r="G166" s="16">
        <f>IF(E166="ja",1,0)</f>
        <v>0</v>
      </c>
      <c r="H166" s="16"/>
      <c r="I166" s="16"/>
      <c r="J166" s="16"/>
      <c r="K166" s="17"/>
    </row>
    <row r="167" spans="1:11" ht="38.25" customHeight="1">
      <c r="A167" s="94"/>
      <c r="B167" s="15" t="s">
        <v>179</v>
      </c>
      <c r="C167" s="52" t="s">
        <v>207</v>
      </c>
      <c r="D167" s="15"/>
      <c r="E167" s="17"/>
      <c r="F167" s="15" t="s">
        <v>181</v>
      </c>
      <c r="G167" s="16">
        <f>SUM(G168:G169)</f>
        <v>0</v>
      </c>
      <c r="H167" s="16">
        <f>G167/2*5</f>
        <v>0</v>
      </c>
      <c r="I167" s="32">
        <f>1/6</f>
        <v>0.16666666666666666</v>
      </c>
      <c r="J167" s="60">
        <f>I167*H167</f>
        <v>0</v>
      </c>
      <c r="K167" s="17"/>
    </row>
    <row r="168" spans="1:11" ht="38.25" customHeight="1">
      <c r="A168" s="94"/>
      <c r="C168" s="15" t="s">
        <v>208</v>
      </c>
      <c r="D168" s="15" t="s">
        <v>183</v>
      </c>
      <c r="E168" s="68"/>
      <c r="F168" s="15" t="s">
        <v>42</v>
      </c>
      <c r="G168" s="16">
        <f t="shared" ref="G168:G169" si="13">IF(E168="ja",1,0)</f>
        <v>0</v>
      </c>
      <c r="H168" s="16"/>
      <c r="I168" s="16"/>
      <c r="J168" s="16"/>
      <c r="K168" s="17"/>
    </row>
    <row r="169" spans="1:11" ht="38.25" customHeight="1">
      <c r="A169" s="94"/>
      <c r="B169" s="15"/>
      <c r="C169" s="15" t="s">
        <v>209</v>
      </c>
      <c r="D169" s="15" t="s">
        <v>185</v>
      </c>
      <c r="E169" s="68"/>
      <c r="F169" s="15" t="s">
        <v>42</v>
      </c>
      <c r="G169" s="16">
        <f t="shared" si="13"/>
        <v>0</v>
      </c>
      <c r="H169" s="16"/>
      <c r="I169" s="16"/>
      <c r="J169" s="16"/>
      <c r="K169" s="17"/>
    </row>
    <row r="170" spans="1:11" ht="38.25" customHeight="1">
      <c r="A170" s="94"/>
      <c r="B170" s="15" t="s">
        <v>186</v>
      </c>
      <c r="C170" s="52" t="s">
        <v>210</v>
      </c>
      <c r="D170" s="27"/>
      <c r="E170" s="17"/>
      <c r="F170" s="15" t="s">
        <v>188</v>
      </c>
      <c r="G170" s="16">
        <f>SUM(G171:G173)</f>
        <v>0</v>
      </c>
      <c r="H170" s="16">
        <f>G170</f>
        <v>0</v>
      </c>
      <c r="I170" s="32">
        <f>1/6</f>
        <v>0.16666666666666666</v>
      </c>
      <c r="J170" s="60">
        <f>I170*H170</f>
        <v>0</v>
      </c>
      <c r="K170" s="17"/>
    </row>
    <row r="171" spans="1:11" ht="38.25" customHeight="1">
      <c r="A171" s="94"/>
      <c r="C171" s="15" t="s">
        <v>211</v>
      </c>
      <c r="D171" s="15" t="s">
        <v>190</v>
      </c>
      <c r="E171" s="68"/>
      <c r="F171" s="15" t="s">
        <v>39</v>
      </c>
      <c r="G171" s="16">
        <f>IF(E171="ja",2,0)</f>
        <v>0</v>
      </c>
      <c r="H171" s="16"/>
      <c r="I171" s="16"/>
      <c r="J171" s="16"/>
      <c r="K171" s="17"/>
    </row>
    <row r="172" spans="1:11" ht="38.25" customHeight="1">
      <c r="A172" s="94"/>
      <c r="B172" s="15"/>
      <c r="C172" s="15" t="s">
        <v>212</v>
      </c>
      <c r="D172" s="15" t="s">
        <v>192</v>
      </c>
      <c r="E172" s="68"/>
      <c r="F172" s="15" t="s">
        <v>39</v>
      </c>
      <c r="G172" s="16">
        <f>IF(E172="ja",2,0)</f>
        <v>0</v>
      </c>
      <c r="H172" s="16"/>
      <c r="I172" s="16"/>
      <c r="J172" s="16"/>
      <c r="K172" s="17"/>
    </row>
    <row r="173" spans="1:11" ht="38.25" customHeight="1">
      <c r="A173" s="94"/>
      <c r="B173" s="15"/>
      <c r="C173" s="15" t="s">
        <v>213</v>
      </c>
      <c r="D173" s="15" t="s">
        <v>194</v>
      </c>
      <c r="E173" s="68"/>
      <c r="F173" s="15" t="s">
        <v>42</v>
      </c>
      <c r="G173" s="16">
        <f t="shared" ref="G173" si="14">IF(E173="ja",1,0)</f>
        <v>0</v>
      </c>
      <c r="H173" s="16"/>
      <c r="I173" s="16"/>
      <c r="J173" s="16"/>
      <c r="K173" s="17"/>
    </row>
    <row r="174" spans="1:11" ht="37.5" customHeight="1">
      <c r="A174" s="94"/>
      <c r="B174" s="15" t="s">
        <v>68</v>
      </c>
      <c r="C174" s="28" t="s">
        <v>214</v>
      </c>
      <c r="D174" s="15" t="s">
        <v>70</v>
      </c>
      <c r="E174" s="68"/>
      <c r="F174" s="15" t="s">
        <v>71</v>
      </c>
      <c r="G174" s="16">
        <f>IF(E174="Industrie",1,IF(E174="Chemie",2,IF(E174="kommunale Abwasserbehandlung",3,IF(E174="kommunale Abwasserbehandlung --&gt; Schlammbehandlung",4,IF(E174="kommunale Abwasserbehandlung --&gt; Faulung",5,0)))))</f>
        <v>0</v>
      </c>
      <c r="H174" s="16">
        <f>G174</f>
        <v>0</v>
      </c>
      <c r="I174" s="32">
        <f>1/6</f>
        <v>0.16666666666666666</v>
      </c>
      <c r="J174" s="60">
        <f>I174*H174</f>
        <v>0</v>
      </c>
      <c r="K174" s="17"/>
    </row>
    <row r="175" spans="1:11" ht="37.5" customHeight="1">
      <c r="A175" s="94"/>
      <c r="B175" s="15" t="s">
        <v>72</v>
      </c>
      <c r="C175" s="28" t="s">
        <v>215</v>
      </c>
      <c r="D175" s="15" t="s">
        <v>74</v>
      </c>
      <c r="E175" s="68"/>
      <c r="F175" s="15"/>
      <c r="G175" s="16">
        <f>IF(E175="ja",1,0)</f>
        <v>0</v>
      </c>
      <c r="H175" s="16">
        <f>G175/1*5</f>
        <v>0</v>
      </c>
      <c r="I175" s="32">
        <f>1/6</f>
        <v>0.16666666666666666</v>
      </c>
      <c r="J175" s="60">
        <f>I175*H175</f>
        <v>0</v>
      </c>
      <c r="K175" s="17"/>
    </row>
    <row r="176" spans="1:11" ht="37.5" customHeight="1">
      <c r="A176" s="94"/>
      <c r="B176" s="15"/>
      <c r="C176" s="15"/>
      <c r="D176" s="15" t="s">
        <v>75</v>
      </c>
      <c r="E176" s="68"/>
      <c r="F176" s="15"/>
      <c r="G176" s="16"/>
      <c r="H176" s="16"/>
      <c r="I176" s="16"/>
      <c r="J176" s="16"/>
      <c r="K176" s="17" t="s">
        <v>76</v>
      </c>
    </row>
    <row r="177" spans="1:11" ht="37.15" customHeight="1">
      <c r="A177" s="94"/>
      <c r="B177" s="15"/>
      <c r="C177" s="15"/>
      <c r="D177" s="15" t="s">
        <v>77</v>
      </c>
      <c r="E177" s="68"/>
      <c r="F177" s="15"/>
      <c r="G177" s="16"/>
      <c r="H177" s="16"/>
      <c r="I177" s="16"/>
      <c r="J177" s="16"/>
      <c r="K177" s="17" t="s">
        <v>78</v>
      </c>
    </row>
    <row r="178" spans="1:11" ht="37.15" customHeight="1">
      <c r="A178" s="94"/>
      <c r="B178" s="46" t="s">
        <v>216</v>
      </c>
      <c r="C178" s="46"/>
      <c r="D178" s="46"/>
      <c r="E178" s="46"/>
      <c r="F178" s="58" t="s">
        <v>49</v>
      </c>
      <c r="G178" s="54"/>
      <c r="H178" s="54"/>
      <c r="I178" s="54"/>
      <c r="J178" s="62">
        <f>SUM(J161,J164,J167,J170,J174,J175)</f>
        <v>0</v>
      </c>
      <c r="K178" s="55"/>
    </row>
    <row r="179" spans="1:11" ht="24" customHeight="1">
      <c r="A179" s="94"/>
      <c r="B179" s="102" t="s">
        <v>217</v>
      </c>
      <c r="C179" s="102"/>
      <c r="D179" s="102"/>
      <c r="E179" s="103"/>
      <c r="F179" s="102"/>
      <c r="G179" s="19"/>
      <c r="H179" s="19"/>
      <c r="I179" s="33">
        <v>0.05</v>
      </c>
      <c r="J179" s="19">
        <f>I179*J178</f>
        <v>0</v>
      </c>
      <c r="K179" s="18"/>
    </row>
    <row r="180" spans="1:11" ht="28.15" customHeight="1">
      <c r="A180" s="95"/>
      <c r="B180" s="107" t="s">
        <v>218</v>
      </c>
      <c r="C180" s="107"/>
      <c r="D180" s="107"/>
      <c r="E180" s="108"/>
      <c r="F180" s="107"/>
      <c r="G180" s="36"/>
      <c r="H180" s="36"/>
      <c r="I180" s="37">
        <v>0.5</v>
      </c>
      <c r="J180" s="36">
        <f>J179+J151+J123+J95+J67+J40+J13</f>
        <v>0</v>
      </c>
      <c r="K180" s="35" t="s">
        <v>219</v>
      </c>
    </row>
    <row r="181" spans="1:11" s="14" customFormat="1" ht="30" customHeight="1">
      <c r="A181" s="20"/>
      <c r="B181" s="109" t="s">
        <v>220</v>
      </c>
      <c r="C181" s="110"/>
      <c r="D181" s="110"/>
      <c r="E181" s="111"/>
      <c r="F181" s="110"/>
      <c r="G181" s="112"/>
      <c r="H181" s="112"/>
      <c r="I181" s="112"/>
      <c r="J181" s="112"/>
      <c r="K181" s="111"/>
    </row>
    <row r="182" spans="1:11">
      <c r="A182" s="1"/>
      <c r="B182" s="1"/>
      <c r="C182" s="1"/>
      <c r="D182" s="1"/>
      <c r="E182" s="8"/>
      <c r="F182" s="1"/>
      <c r="G182" s="2"/>
      <c r="H182" s="2"/>
      <c r="I182" s="2"/>
      <c r="J182" s="2"/>
      <c r="K182" s="8"/>
    </row>
    <row r="183" spans="1:11" ht="24" customHeight="1">
      <c r="A183" s="119" t="s">
        <v>221</v>
      </c>
      <c r="B183" s="119"/>
      <c r="C183" s="119"/>
      <c r="D183" s="119"/>
      <c r="E183" s="120"/>
      <c r="F183" s="119"/>
      <c r="G183" s="121"/>
      <c r="H183" s="121"/>
      <c r="I183" s="121"/>
      <c r="J183" s="121"/>
      <c r="K183" s="120"/>
    </row>
    <row r="184" spans="1:11" ht="37.5" customHeight="1">
      <c r="A184" s="118" t="s">
        <v>222</v>
      </c>
      <c r="B184" s="1" t="s">
        <v>223</v>
      </c>
      <c r="C184" s="25" t="s">
        <v>224</v>
      </c>
      <c r="D184" s="1" t="s">
        <v>225</v>
      </c>
      <c r="E184" s="71"/>
      <c r="F184" s="1" t="s">
        <v>226</v>
      </c>
      <c r="G184" s="2">
        <f>IF(E184&lt;2,0,IF(E184&lt;4,1,IF(E184&lt;9,3,5)))</f>
        <v>0</v>
      </c>
      <c r="H184" s="2"/>
      <c r="I184" s="3">
        <v>0.25</v>
      </c>
      <c r="J184" s="2">
        <f>G184*I184</f>
        <v>0</v>
      </c>
      <c r="K184" s="8"/>
    </row>
    <row r="185" spans="1:11" ht="37.5" customHeight="1">
      <c r="A185" s="118"/>
      <c r="B185" s="1"/>
      <c r="C185" s="25" t="s">
        <v>227</v>
      </c>
      <c r="D185" s="1" t="s">
        <v>228</v>
      </c>
      <c r="E185" s="71"/>
      <c r="F185" s="1" t="s">
        <v>229</v>
      </c>
      <c r="G185" s="2">
        <f>IF(E185&lt;10,0,IF(E185&lt;26,1,IF(E185&lt;41,3,5)))</f>
        <v>0</v>
      </c>
      <c r="H185" s="2"/>
      <c r="I185" s="3">
        <v>0.25</v>
      </c>
      <c r="J185" s="2">
        <f t="shared" ref="J185:J187" si="15">G185*I185</f>
        <v>0</v>
      </c>
      <c r="K185" s="8"/>
    </row>
    <row r="186" spans="1:11" ht="37.5" customHeight="1">
      <c r="A186" s="118"/>
      <c r="B186" s="1"/>
      <c r="C186" s="25" t="s">
        <v>230</v>
      </c>
      <c r="D186" s="1" t="s">
        <v>231</v>
      </c>
      <c r="E186" s="71"/>
      <c r="F186" s="1" t="s">
        <v>232</v>
      </c>
      <c r="G186" s="2">
        <f>IF(E186&lt;21,0,IF(E186&lt;31,1,IF(E186&lt;41,3,5)))</f>
        <v>0</v>
      </c>
      <c r="H186" s="2"/>
      <c r="I186" s="3">
        <v>0.25</v>
      </c>
      <c r="J186" s="2">
        <f t="shared" si="15"/>
        <v>0</v>
      </c>
      <c r="K186" s="8"/>
    </row>
    <row r="187" spans="1:11" ht="30" customHeight="1">
      <c r="A187" s="118"/>
      <c r="B187" s="1"/>
      <c r="C187" s="25" t="s">
        <v>233</v>
      </c>
      <c r="D187" s="1" t="s">
        <v>234</v>
      </c>
      <c r="E187" s="71"/>
      <c r="F187" s="1" t="s">
        <v>235</v>
      </c>
      <c r="G187" s="2">
        <f>IF(E187&lt;1,0,IF(E187&lt;2,1,IF(E187&lt;4,3,5)))</f>
        <v>0</v>
      </c>
      <c r="H187" s="2"/>
      <c r="I187" s="3">
        <v>0.25</v>
      </c>
      <c r="J187" s="2">
        <f t="shared" si="15"/>
        <v>0</v>
      </c>
      <c r="K187" s="8"/>
    </row>
    <row r="188" spans="1:11" ht="30" customHeight="1">
      <c r="A188" s="118"/>
      <c r="B188" s="75" t="s">
        <v>236</v>
      </c>
      <c r="C188" s="75"/>
      <c r="D188" s="75"/>
      <c r="E188" s="7"/>
      <c r="F188" s="7"/>
      <c r="G188" s="7"/>
      <c r="H188" s="7"/>
      <c r="I188" s="7"/>
      <c r="J188" s="7">
        <f>SUM(J184:J187)</f>
        <v>0</v>
      </c>
      <c r="K188" s="7"/>
    </row>
    <row r="189" spans="1:11" ht="27.95" customHeight="1">
      <c r="A189" s="118"/>
      <c r="B189" s="75" t="s">
        <v>237</v>
      </c>
      <c r="C189" s="75"/>
      <c r="D189" s="75"/>
      <c r="E189" s="76"/>
      <c r="F189" s="75"/>
      <c r="G189" s="7"/>
      <c r="H189" s="7"/>
      <c r="I189" s="5">
        <v>0.3</v>
      </c>
      <c r="J189" s="7">
        <f>I189*J188</f>
        <v>0</v>
      </c>
      <c r="K189" s="35" t="s">
        <v>238</v>
      </c>
    </row>
    <row r="190" spans="1:11">
      <c r="A190" s="1"/>
      <c r="B190" s="1"/>
      <c r="C190" s="1"/>
      <c r="D190" s="1"/>
      <c r="E190" s="8"/>
      <c r="F190" s="1"/>
      <c r="G190" s="2"/>
      <c r="H190" s="2"/>
      <c r="I190" s="2"/>
      <c r="J190" s="2"/>
      <c r="K190" s="8"/>
    </row>
    <row r="191" spans="1:11" ht="24" customHeight="1">
      <c r="A191" s="119" t="s">
        <v>239</v>
      </c>
      <c r="B191" s="119"/>
      <c r="C191" s="119"/>
      <c r="D191" s="119"/>
      <c r="E191" s="120"/>
      <c r="F191" s="119"/>
      <c r="G191" s="121"/>
      <c r="H191" s="121"/>
      <c r="I191" s="121"/>
      <c r="J191" s="121"/>
      <c r="K191" s="120"/>
    </row>
    <row r="192" spans="1:11" ht="409.5" customHeight="1">
      <c r="A192" s="118" t="s">
        <v>240</v>
      </c>
      <c r="B192" s="1" t="s">
        <v>241</v>
      </c>
      <c r="C192" s="1"/>
      <c r="D192" s="1" t="s">
        <v>242</v>
      </c>
      <c r="E192" s="129"/>
      <c r="F192" s="130"/>
      <c r="G192" s="2"/>
      <c r="H192" s="2"/>
      <c r="I192" s="2"/>
      <c r="J192" s="2"/>
      <c r="K192" s="8"/>
    </row>
    <row r="193" spans="1:11" ht="75.95" customHeight="1">
      <c r="A193" s="118"/>
      <c r="B193" s="1" t="s">
        <v>243</v>
      </c>
      <c r="C193" s="1"/>
      <c r="D193" s="122" t="s">
        <v>256</v>
      </c>
      <c r="E193" s="122"/>
      <c r="F193" s="122"/>
      <c r="G193" s="2"/>
      <c r="H193" s="2"/>
      <c r="I193" s="2"/>
      <c r="J193" s="2"/>
      <c r="K193" s="8"/>
    </row>
    <row r="194" spans="1:11" ht="28.15" customHeight="1">
      <c r="A194" s="118"/>
      <c r="B194" s="4" t="s">
        <v>13</v>
      </c>
      <c r="C194" s="4"/>
      <c r="D194" s="4" t="s">
        <v>244</v>
      </c>
      <c r="E194" s="9"/>
      <c r="F194" s="4"/>
      <c r="G194" s="6"/>
      <c r="H194" s="6"/>
      <c r="I194" s="5">
        <v>0.1</v>
      </c>
      <c r="J194" s="7">
        <f>G194*I194</f>
        <v>0</v>
      </c>
      <c r="K194" s="35" t="s">
        <v>245</v>
      </c>
    </row>
    <row r="195" spans="1:11">
      <c r="A195" s="1"/>
      <c r="B195" s="1"/>
      <c r="C195" s="1"/>
      <c r="D195" s="1"/>
      <c r="E195" s="8"/>
      <c r="F195" s="1"/>
      <c r="G195" s="2"/>
      <c r="H195" s="2"/>
      <c r="I195" s="2"/>
      <c r="J195" s="2"/>
      <c r="K195" s="8"/>
    </row>
    <row r="196" spans="1:11" ht="24" customHeight="1">
      <c r="A196" s="119" t="s">
        <v>246</v>
      </c>
      <c r="B196" s="119"/>
      <c r="C196" s="119"/>
      <c r="D196" s="119"/>
      <c r="E196" s="120"/>
      <c r="F196" s="119"/>
      <c r="G196" s="121"/>
      <c r="H196" s="121"/>
      <c r="I196" s="121"/>
      <c r="J196" s="121"/>
      <c r="K196" s="120"/>
    </row>
    <row r="197" spans="1:11" ht="67.5" customHeight="1">
      <c r="A197" s="24"/>
      <c r="B197" s="15"/>
      <c r="C197" s="15"/>
      <c r="D197" s="15" t="s">
        <v>30</v>
      </c>
      <c r="E197" s="68"/>
      <c r="F197" s="15"/>
      <c r="G197" s="16"/>
      <c r="H197" s="16"/>
      <c r="I197" s="16"/>
      <c r="J197" s="16"/>
      <c r="K197" s="17"/>
    </row>
    <row r="198" spans="1:11" ht="408.75" customHeight="1">
      <c r="A198" s="118" t="s">
        <v>247</v>
      </c>
      <c r="B198" s="1" t="s">
        <v>241</v>
      </c>
      <c r="C198" s="1"/>
      <c r="D198" s="1" t="s">
        <v>248</v>
      </c>
      <c r="E198" s="129"/>
      <c r="F198" s="130"/>
      <c r="G198" s="2"/>
      <c r="H198" s="2"/>
      <c r="I198" s="2"/>
      <c r="J198" s="2"/>
      <c r="K198" s="8"/>
    </row>
    <row r="199" spans="1:11" ht="117.75" customHeight="1">
      <c r="A199" s="118"/>
      <c r="B199" s="1" t="s">
        <v>243</v>
      </c>
      <c r="C199" s="1"/>
      <c r="D199" s="123" t="s">
        <v>249</v>
      </c>
      <c r="E199" s="122"/>
      <c r="F199" s="123"/>
      <c r="G199" s="2"/>
      <c r="H199" s="2"/>
      <c r="I199" s="2"/>
      <c r="J199" s="2"/>
      <c r="K199" s="8"/>
    </row>
    <row r="200" spans="1:11" ht="28.15" customHeight="1">
      <c r="A200" s="118"/>
      <c r="B200" s="4" t="s">
        <v>13</v>
      </c>
      <c r="C200" s="4"/>
      <c r="D200" s="4" t="s">
        <v>244</v>
      </c>
      <c r="E200" s="9"/>
      <c r="F200" s="4"/>
      <c r="G200" s="6"/>
      <c r="H200" s="6"/>
      <c r="I200" s="5">
        <v>0.1</v>
      </c>
      <c r="J200" s="7">
        <f>G200*I200</f>
        <v>0</v>
      </c>
      <c r="K200" s="35" t="s">
        <v>245</v>
      </c>
    </row>
    <row r="201" spans="1:11">
      <c r="A201" s="1"/>
      <c r="B201" s="1"/>
      <c r="C201" s="1"/>
      <c r="D201" s="1"/>
      <c r="E201" s="8"/>
      <c r="F201" s="1"/>
      <c r="G201" s="2"/>
      <c r="H201" s="2"/>
      <c r="I201" s="2"/>
      <c r="J201" s="2"/>
      <c r="K201" s="8"/>
    </row>
    <row r="202" spans="1:11" ht="30" customHeight="1">
      <c r="A202" s="124" t="s">
        <v>250</v>
      </c>
      <c r="B202" s="124"/>
      <c r="C202" s="124"/>
      <c r="D202" s="124"/>
      <c r="E202" s="125"/>
      <c r="F202" s="124"/>
      <c r="G202" s="11" t="s">
        <v>251</v>
      </c>
      <c r="H202" s="11"/>
      <c r="I202" s="12">
        <v>1</v>
      </c>
      <c r="J202" s="13">
        <f>SUM(J180+J189+J194+J200)</f>
        <v>0</v>
      </c>
      <c r="K202" s="10" t="s">
        <v>252</v>
      </c>
    </row>
    <row r="203" spans="1:11">
      <c r="A203" s="1"/>
      <c r="B203" s="1"/>
      <c r="C203" s="1"/>
      <c r="D203" s="1"/>
      <c r="E203" s="8"/>
      <c r="F203" s="1"/>
      <c r="G203" s="2"/>
      <c r="H203" s="2"/>
      <c r="I203" s="2"/>
      <c r="J203" s="2"/>
      <c r="K203" s="8"/>
    </row>
    <row r="204" spans="1:11" ht="22.15" customHeight="1">
      <c r="A204" s="126" t="s">
        <v>253</v>
      </c>
      <c r="B204" s="126"/>
      <c r="C204" s="126"/>
      <c r="D204" s="126"/>
      <c r="E204" s="127"/>
      <c r="F204" s="126"/>
      <c r="G204" s="128"/>
      <c r="H204" s="128"/>
      <c r="I204" s="128"/>
      <c r="J204" s="128"/>
      <c r="K204" s="127"/>
    </row>
    <row r="205" spans="1:11" s="14" customFormat="1" ht="28.15" customHeight="1">
      <c r="A205" s="115" t="s">
        <v>254</v>
      </c>
      <c r="B205" s="115"/>
      <c r="C205" s="115"/>
      <c r="D205" s="115"/>
      <c r="E205" s="116"/>
      <c r="F205" s="115"/>
      <c r="G205" s="117"/>
      <c r="H205" s="117"/>
      <c r="I205" s="117"/>
      <c r="J205" s="117"/>
      <c r="K205" s="116"/>
    </row>
    <row r="206" spans="1:11" s="14" customFormat="1" ht="30" customHeight="1">
      <c r="A206" s="115" t="s">
        <v>255</v>
      </c>
      <c r="B206" s="115"/>
      <c r="C206" s="115"/>
      <c r="D206" s="115"/>
      <c r="E206" s="116"/>
      <c r="F206" s="115"/>
      <c r="G206" s="117"/>
      <c r="H206" s="117"/>
      <c r="I206" s="117"/>
      <c r="J206" s="117"/>
      <c r="K206" s="116"/>
    </row>
  </sheetData>
  <sheetProtection algorithmName="SHA-512" hashValue="fcAovK8pJ64g6V94hKa7bWMsnXrFnStxnEKPva43vazeGvhQRYtUhC6x+Pjedo45l+4pIE9m1Ix6Rxw4G6iSdA==" saltValue="9VlT1w6knLHtg928yeiqqg==" spinCount="100000" sheet="1" selectLockedCells="1"/>
  <mergeCells count="47">
    <mergeCell ref="A6:B6"/>
    <mergeCell ref="C6:F6"/>
    <mergeCell ref="A206:K206"/>
    <mergeCell ref="A184:A189"/>
    <mergeCell ref="A191:K191"/>
    <mergeCell ref="A192:A194"/>
    <mergeCell ref="D193:F193"/>
    <mergeCell ref="A196:K196"/>
    <mergeCell ref="A198:A200"/>
    <mergeCell ref="D199:F199"/>
    <mergeCell ref="A202:F202"/>
    <mergeCell ref="A204:K204"/>
    <mergeCell ref="A205:K205"/>
    <mergeCell ref="E192:F192"/>
    <mergeCell ref="E198:F198"/>
    <mergeCell ref="A183:K183"/>
    <mergeCell ref="B181:K181"/>
    <mergeCell ref="A96:A123"/>
    <mergeCell ref="B96:K96"/>
    <mergeCell ref="B123:F123"/>
    <mergeCell ref="A124:A151"/>
    <mergeCell ref="B124:K124"/>
    <mergeCell ref="B151:F151"/>
    <mergeCell ref="B67:F67"/>
    <mergeCell ref="A68:A95"/>
    <mergeCell ref="B68:K68"/>
    <mergeCell ref="B95:F95"/>
    <mergeCell ref="A152:A180"/>
    <mergeCell ref="B152:K152"/>
    <mergeCell ref="B179:F179"/>
    <mergeCell ref="B180:F180"/>
    <mergeCell ref="B188:D188"/>
    <mergeCell ref="B189:F189"/>
    <mergeCell ref="A1:K1"/>
    <mergeCell ref="A2:K2"/>
    <mergeCell ref="A3:K3"/>
    <mergeCell ref="A4:K4"/>
    <mergeCell ref="A5:K5"/>
    <mergeCell ref="A8:K8"/>
    <mergeCell ref="A9:A13"/>
    <mergeCell ref="B9:K9"/>
    <mergeCell ref="B13:F13"/>
    <mergeCell ref="A14:A40"/>
    <mergeCell ref="B14:K14"/>
    <mergeCell ref="B40:F40"/>
    <mergeCell ref="A41:A67"/>
    <mergeCell ref="B41:K41"/>
  </mergeCells>
  <dataValidations count="7">
    <dataValidation type="list" sqref="E11" xr:uid="{7544CDC8-A2D7-41AC-B776-224D3FC69467}">
      <mc:AlternateContent xmlns:x12ac="http://schemas.microsoft.com/office/spreadsheetml/2011/1/ac" xmlns:mc="http://schemas.openxmlformats.org/markup-compatibility/2006">
        <mc:Choice Requires="x12ac">
          <x12ac:list>Ingenieurbau+Tiefbau+TGA in einem Projekt in EL erbracht, Ingenieurbau+Tiefbau+TGA in EL erbracht," Ingenieurbau+Tiefbau in EL erbracht, TGA koord."," Ingenieurbau+TGA in EL erbracht, Tiefbau koord."," Ingenieurbau in EL erbracht, Tiefbau+TGA koord."</x12ac:list>
        </mc:Choice>
        <mc:Fallback>
          <formula1>"Ingenieurbau+Tiefbau+TGA in einem Projekt in EL erbracht, Ingenieurbau+Tiefbau+TGA in EL erbracht, Ingenieurbau+Tiefbau in EL erbracht, TGA koord., Ingenieurbau+TGA in EL erbracht, Tiefbau koord., Ingenieurbau in EL erbracht, Tiefbau+TGA koord."</formula1>
        </mc:Fallback>
      </mc:AlternateContent>
    </dataValidation>
    <dataValidation type="list" sqref="G200:H200 G194:H194" xr:uid="{64B52433-350F-40B4-BE39-AF5EB469F098}">
      <formula1>"0,1,2,3,4,5"</formula1>
    </dataValidation>
    <dataValidation type="whole" sqref="E184" xr:uid="{9C206886-98CA-4FAC-B361-2B25F521AA3E}">
      <formula1>0</formula1>
      <formula2>1000</formula2>
    </dataValidation>
    <dataValidation type="list" sqref="E62 E35 E90 E118 E146 E174" xr:uid="{27F6C80A-22DF-40FA-90B2-21FEF9D8FD2D}">
      <formula1>"Industrie,Chemie,kommunale Abwasserbehandlung,kommunale Abwasserbehandlung --&gt; Schlammbehandlung,kommunale Abwasserbehandlung --&gt; Faulung"</formula1>
    </dataValidation>
    <dataValidation type="whole" sqref="E19 E46 E72 E101 E129 E157" xr:uid="{0EACA061-D7EA-4962-BE81-AFC8039FE1BE}">
      <formula1>0</formula1>
      <formula2>5000000000</formula2>
    </dataValidation>
    <dataValidation type="whole" sqref="E18 E45 E71 E100 E128 E156" xr:uid="{82D06BAC-9C17-495B-B5AE-8EE9FF363423}">
      <formula1>0</formula1>
      <formula2>1000000000</formula2>
    </dataValidation>
    <dataValidation type="list" sqref="E49:E61 E63:E64 E150 E188 E162:E173 E91:E92 E76:E89 E119:E120 E104:E117 E147:E148 E134:E145 E22:E25 E27:E29 E31:E34 E131:E132 E159:E160 E66 E12 E94 E122 E39 E36:E37 E175:E176 E178" xr:uid="{44C288E1-4875-4B79-A6BA-A9D4E3740565}">
      <formula1>"ja,nein"</formula1>
    </dataValidation>
  </dataValidations>
  <pageMargins left="0.70866141732283472" right="0.70866141732283472" top="0.78882575757575757" bottom="0.74803149606299213" header="0.31496062992125984" footer="0.31496062992125984"/>
  <pageSetup paperSize="8" scale="63" orientation="landscape" horizontalDpi="1200" verticalDpi="1200" r:id="rId1"/>
  <headerFooter>
    <oddHeader>&amp;L&amp;"Arial,Standard"&amp;9&amp;K00-029Klärwerk Köhlbrandhöft, Neubau Faulbehälter 
(Integrierte Projektabwicklung – IPA) 
Verhandlungsverfahren mit Teilnahmewettbewerb&amp;"Carlito,Standard"&amp;11&amp;K000000
&amp;R&amp;G</oddHeader>
    <oddFooter>&amp;L
&amp;"Arial,Standard"&amp;9&amp;K00-026Auswahl- und Referenzbogen
Vergabepaket Bautechnik
Stand: November&amp;KFF0000 &amp;K00-0262026&amp;R&amp;"Arial,Standard"&amp;9&amp;K00-031Seite &amp;P von &amp;N</oddFooter>
  </headerFooter>
  <rowBreaks count="8" manualBreakCount="8">
    <brk id="13" max="16383" man="1"/>
    <brk id="40" max="16383" man="1"/>
    <brk id="67" max="16383" man="1"/>
    <brk id="95" max="16383" man="1"/>
    <brk id="123" max="16383" man="1"/>
    <brk id="151" max="16383" man="1"/>
    <brk id="182" max="16383" man="1"/>
    <brk id="195" max="16383" man="1"/>
  </rowBreak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d9bb51-13a2-4aab-82b3-51c65ef93b83">
      <Terms xmlns="http://schemas.microsoft.com/office/infopath/2007/PartnerControls"/>
    </lcf76f155ced4ddcb4097134ff3c332f>
    <TaxCatchAll xmlns="f77ba593-5df3-436b-9b2a-18f0221e8be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80522B25FFFAE4FB3408B490D44AEF3" ma:contentTypeVersion="13" ma:contentTypeDescription="Ein neues Dokument erstellen." ma:contentTypeScope="" ma:versionID="11e85866c8c8365074f2bcb9e3d37818">
  <xsd:schema xmlns:xsd="http://www.w3.org/2001/XMLSchema" xmlns:xs="http://www.w3.org/2001/XMLSchema" xmlns:p="http://schemas.microsoft.com/office/2006/metadata/properties" xmlns:ns2="0cd9bb51-13a2-4aab-82b3-51c65ef93b83" xmlns:ns3="f77ba593-5df3-436b-9b2a-18f0221e8be7" targetNamespace="http://schemas.microsoft.com/office/2006/metadata/properties" ma:root="true" ma:fieldsID="60e4e1a9a9b48bbc6b7b5ac0b18e2585" ns2:_="" ns3:_="">
    <xsd:import namespace="0cd9bb51-13a2-4aab-82b3-51c65ef93b83"/>
    <xsd:import namespace="f77ba593-5df3-436b-9b2a-18f0221e8b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d9bb51-13a2-4aab-82b3-51c65ef93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389bd261-1b89-4213-81d6-d8a89abd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7ba593-5df3-436b-9b2a-18f0221e8be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0504dce-8274-4f97-ae92-9c67c4e37a98}" ma:internalName="TaxCatchAll" ma:showField="CatchAllData" ma:web="f77ba593-5df3-436b-9b2a-18f0221e8b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2BE043-979D-403E-8490-2F3483EC960D}">
  <ds:schemaRefs>
    <ds:schemaRef ds:uri="http://purl.org/dc/terms/"/>
    <ds:schemaRef ds:uri="http://schemas.microsoft.com/office/infopath/2007/PartnerControls"/>
    <ds:schemaRef ds:uri="0cd9bb51-13a2-4aab-82b3-51c65ef93b8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f77ba593-5df3-436b-9b2a-18f0221e8be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1627FE-0712-484C-854D-24857AE708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54AAFD-BF66-464F-87CB-145C960C97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d9bb51-13a2-4aab-82b3-51c65ef93b83"/>
    <ds:schemaRef ds:uri="f77ba593-5df3-436b-9b2a-18f0221e8b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Auswahl- und Referenzbogen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Klüpfel, Carolin</dc:creator>
  <cp:keywords/>
  <dc:description/>
  <cp:lastModifiedBy>Ines Becker-Angermair</cp:lastModifiedBy>
  <cp:revision/>
  <cp:lastPrinted>2026-10-29T09:35:20Z</cp:lastPrinted>
  <dcterms:created xsi:type="dcterms:W3CDTF">2026-08-06T19:39:24Z</dcterms:created>
  <dcterms:modified xsi:type="dcterms:W3CDTF">2026-10-30T09:35:45Z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0x010100380522B25FFFAE4FB3408B490D44AEF3</vt:lpwstr>
  </property>
  <property fmtid="{D5CDD505-2E9C-101B-9397-08002B2CF9AE}" pid="3" name="MediaServiceImageTags">
    <vt:lpwstr/>
  </property>
</Properties>
</file>